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9855" activeTab="1"/>
  </bookViews>
  <sheets>
    <sheet name="refine_cell_zero" sheetId="1" r:id="rId1"/>
    <sheet name="refine_cell" sheetId="2" r:id="rId2"/>
    <sheet name="index_peaks" sheetId="3" r:id="rId3"/>
    <sheet name="Sheet2" sheetId="4" r:id="rId4"/>
    <sheet name="Sheet3" sheetId="5" r:id="rId5"/>
  </sheets>
  <definedNames>
    <definedName name="solver_adj" localSheetId="1" hidden="1">'refine_cell'!$B$2</definedName>
    <definedName name="solver_adj" localSheetId="0" hidden="1">'refine_cell_zero'!$B$2,'refine_cell_zero'!$B$3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'refine_cell'!$B$5</definedName>
    <definedName name="solver_opt" localSheetId="0" hidden="1">'refine_cell_zero'!$B$6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<sst xmlns="http://schemas.openxmlformats.org/spreadsheetml/2006/main" count="45" uniqueCount="25">
  <si>
    <t>Angle</t>
  </si>
  <si>
    <t>d value</t>
  </si>
  <si>
    <t>h</t>
  </si>
  <si>
    <t>k</t>
  </si>
  <si>
    <t>l</t>
  </si>
  <si>
    <t>1/d^2</t>
  </si>
  <si>
    <t>ratio</t>
  </si>
  <si>
    <t>h^2+k^2+l^2</t>
  </si>
  <si>
    <t>k/ratio</t>
  </si>
  <si>
    <t>4*ratio</t>
  </si>
  <si>
    <t>a_calc</t>
  </si>
  <si>
    <t>Int</t>
  </si>
  <si>
    <t>cell param</t>
  </si>
  <si>
    <t>d_calc</t>
  </si>
  <si>
    <t>2th_calc</t>
  </si>
  <si>
    <t>2th_obs</t>
  </si>
  <si>
    <t>d_obs</t>
  </si>
  <si>
    <t>lambda</t>
  </si>
  <si>
    <t>(do-dc)^2</t>
  </si>
  <si>
    <t>(2tho-2thc)^2</t>
  </si>
  <si>
    <t>sum(delta_d^2)</t>
  </si>
  <si>
    <t>sum(delta_2th^2)</t>
  </si>
  <si>
    <t>(do-dc)</t>
  </si>
  <si>
    <t>2th0-2thc</t>
  </si>
  <si>
    <t>zero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</si>
</sst>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000000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refine_cell_zero!$P$1</c:f>
              <c:strCache>
                <c:ptCount val="1"/>
                <c:pt idx="0">
                  <c:v>2th0-2thc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refine_cell_zero!$M$2:$M$28</c:f>
              <c:numCache/>
            </c:numRef>
          </c:xVal>
          <c:yVal>
            <c:numRef>
              <c:f>refine_cell_zero!$P$2:$P$28</c:f>
              <c:numCache/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2-theta_obs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At val="-6"/>
        <c:crossBetween val="midCat"/>
        <c:dispUnits/>
      </c:valAx>
      <c:valAx>
        <c:axId val="3663948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2theta_obs - 2theta_calc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1205"/>
          <c:w val="0.222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"/>
          <c:w val="0.936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refine_cell_zero!$N$1</c:f>
              <c:strCache>
                <c:ptCount val="1"/>
                <c:pt idx="0">
                  <c:v>(do-dc)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refine_cell_zero!$M$2:$M$28</c:f>
              <c:numCache/>
            </c:numRef>
          </c:xVal>
          <c:yVal>
            <c:numRef>
              <c:f>refine_cell_zero!$N$2:$N$28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2-theta_obs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At val="-6"/>
        <c:crossBetween val="midCat"/>
        <c:dispUnits/>
      </c:valAx>
      <c:valAx>
        <c:axId val="15007955"/>
        <c:scaling>
          <c:orientation val="minMax"/>
          <c:max val="0.02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d_obs - d_calc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125"/>
          <c:y val="0.08525"/>
          <c:w val="0.222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refine_cell!$P$1</c:f>
              <c:strCache>
                <c:ptCount val="1"/>
                <c:pt idx="0">
                  <c:v>2th0-2thc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refine_cell!$M$2:$M$28</c:f>
              <c:numCache/>
            </c:numRef>
          </c:xVal>
          <c:yVal>
            <c:numRef>
              <c:f>refine_cell!$P$2:$P$28</c:f>
              <c:numCache/>
            </c:numRef>
          </c:yVal>
          <c:smooth val="0"/>
        </c:ser>
        <c:axId val="853868"/>
        <c:axId val="7684813"/>
      </c:scatterChart>
      <c:val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2-theta_obs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-6"/>
        <c:crossBetween val="midCat"/>
        <c:dispUnits/>
      </c:valAx>
      <c:valAx>
        <c:axId val="768481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2theta_obs - 2theta_calc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1205"/>
          <c:w val="0.222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"/>
          <c:w val="0.936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refine_cell!$N$1</c:f>
              <c:strCache>
                <c:ptCount val="1"/>
                <c:pt idx="0">
                  <c:v>(do-dc)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refine_cell!$M$2:$M$28</c:f>
              <c:numCache/>
            </c:numRef>
          </c:xVal>
          <c:yVal>
            <c:numRef>
              <c:f>refine_cell!$N$2:$N$28</c:f>
              <c:numCache/>
            </c:numRef>
          </c:yVal>
          <c:smooth val="0"/>
        </c:ser>
        <c:axId val="2054454"/>
        <c:axId val="18490087"/>
      </c:scatterChart>
      <c:val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2-theta_obs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-6"/>
        <c:crossBetween val="midCat"/>
        <c:dispUnits/>
      </c:valAx>
      <c:valAx>
        <c:axId val="18490087"/>
        <c:scaling>
          <c:orientation val="minMax"/>
          <c:max val="0.02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d_obs - d_calc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125"/>
          <c:y val="0.08525"/>
          <c:w val="0.222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3275"/>
          <c:w val="0.872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index_peaks!$L$1</c:f>
              <c:strCache>
                <c:ptCount val="1"/>
                <c:pt idx="0">
                  <c:v>a_calc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index_peaks!$A$2:$A$26</c:f>
              <c:numCache/>
            </c:numRef>
          </c:xVal>
          <c:yVal>
            <c:numRef>
              <c:f>index_peaks!$L$2:$L$26</c:f>
              <c:numCache/>
            </c:numRef>
          </c:yVal>
          <c:smooth val="0"/>
        </c:ser>
        <c:axId val="32193056"/>
        <c:axId val="21302049"/>
      </c:scatterChart>
      <c:val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2-theta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 val="autoZero"/>
        <c:crossBetween val="midCat"/>
        <c:dispUnits/>
      </c:val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a_calc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20975"/>
          <c:w val="0.208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26</xdr:row>
      <xdr:rowOff>104775</xdr:rowOff>
    </xdr:from>
    <xdr:to>
      <xdr:col>10</xdr:col>
      <xdr:colOff>238125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485775" y="43148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361950</xdr:colOff>
      <xdr:row>26</xdr:row>
      <xdr:rowOff>104775</xdr:rowOff>
    </xdr:from>
    <xdr:to>
      <xdr:col>19</xdr:col>
      <xdr:colOff>190500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5276850" y="4314825"/>
        <a:ext cx="4676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</xdr:row>
      <xdr:rowOff>76200</xdr:rowOff>
    </xdr:from>
    <xdr:to>
      <xdr:col>4</xdr:col>
      <xdr:colOff>485775</xdr:colOff>
      <xdr:row>12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57150" y="1209675"/>
          <a:ext cx="3267075" cy="800100"/>
        </a:xfrm>
        <a:prstGeom prst="rect">
          <a:avLst/>
        </a:prstGeom>
        <a:solidFill>
          <a:srgbClr val="FFFF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Refine unit cell by changing cell parameter lambda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Refine cell either by minimising (do-dc)^2 or by minimising (2tho-2thc)^2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 introducing a zero point to the refinement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26</xdr:row>
      <xdr:rowOff>104775</xdr:rowOff>
    </xdr:from>
    <xdr:to>
      <xdr:col>10</xdr:col>
      <xdr:colOff>238125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485775" y="43148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361950</xdr:colOff>
      <xdr:row>26</xdr:row>
      <xdr:rowOff>104775</xdr:rowOff>
    </xdr:from>
    <xdr:to>
      <xdr:col>19</xdr:col>
      <xdr:colOff>190500</xdr:colOff>
      <xdr:row>42</xdr:row>
      <xdr:rowOff>57150</xdr:rowOff>
    </xdr:to>
    <xdr:graphicFrame>
      <xdr:nvGraphicFramePr>
        <xdr:cNvPr id="2" name="Chart 3"/>
        <xdr:cNvGraphicFramePr/>
      </xdr:nvGraphicFramePr>
      <xdr:xfrm>
        <a:off x="5276850" y="4314825"/>
        <a:ext cx="4676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</xdr:row>
      <xdr:rowOff>76200</xdr:rowOff>
    </xdr:from>
    <xdr:to>
      <xdr:col>4</xdr:col>
      <xdr:colOff>485775</xdr:colOff>
      <xdr:row>12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57150" y="1209675"/>
          <a:ext cx="3267075" cy="800100"/>
        </a:xfrm>
        <a:prstGeom prst="rect">
          <a:avLst/>
        </a:prstGeom>
        <a:solidFill>
          <a:srgbClr val="FFFF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Refine unit cell by changing cell parameter lambda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Refine cell either by minimising (do-dc)^2 or by minimising (2tho-2thc)^2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 introducing a zero point to the refinement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29</xdr:row>
      <xdr:rowOff>57150</xdr:rowOff>
    </xdr:from>
    <xdr:to>
      <xdr:col>11</xdr:col>
      <xdr:colOff>314325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285875" y="4752975"/>
        <a:ext cx="33242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15.140625" style="0" customWidth="1"/>
    <col min="6" max="8" width="2.8515625" style="0" customWidth="1"/>
    <col min="9" max="9" width="6.140625" style="0" customWidth="1"/>
    <col min="10" max="10" width="7.28125" style="2" customWidth="1"/>
    <col min="11" max="12" width="6.28125" style="0" customWidth="1"/>
    <col min="13" max="14" width="7.421875" style="0" customWidth="1"/>
    <col min="15" max="15" width="8.7109375" style="0" customWidth="1"/>
  </cols>
  <sheetData>
    <row r="1" spans="1:17" ht="12.75">
      <c r="A1" t="s">
        <v>17</v>
      </c>
      <c r="B1">
        <v>1.5406</v>
      </c>
      <c r="F1" s="3" t="s">
        <v>2</v>
      </c>
      <c r="G1" s="3" t="s">
        <v>3</v>
      </c>
      <c r="H1" s="3" t="s">
        <v>4</v>
      </c>
      <c r="I1" s="3" t="s">
        <v>7</v>
      </c>
      <c r="J1" s="5" t="s">
        <v>13</v>
      </c>
      <c r="K1" s="3" t="s">
        <v>14</v>
      </c>
      <c r="L1" s="3" t="s">
        <v>16</v>
      </c>
      <c r="M1" s="3" t="s">
        <v>15</v>
      </c>
      <c r="N1" s="3" t="s">
        <v>22</v>
      </c>
      <c r="O1" s="3" t="s">
        <v>18</v>
      </c>
      <c r="P1" s="3" t="s">
        <v>23</v>
      </c>
      <c r="Q1" s="3" t="s">
        <v>19</v>
      </c>
    </row>
    <row r="2" spans="1:17" ht="12.75">
      <c r="A2" t="s">
        <v>12</v>
      </c>
      <c r="B2" s="7">
        <v>10.6</v>
      </c>
      <c r="F2" s="3">
        <v>2</v>
      </c>
      <c r="G2" s="3">
        <v>0</v>
      </c>
      <c r="H2" s="3">
        <v>0</v>
      </c>
      <c r="I2" s="3">
        <f aca="true" t="shared" si="0" ref="I2:I26">F2^2+G2^2+H2^2</f>
        <v>4</v>
      </c>
      <c r="J2" s="5">
        <f aca="true" t="shared" si="1" ref="J2:J26">$B$2/I2^0.5</f>
        <v>5.3</v>
      </c>
      <c r="K2" s="3">
        <f>DEGREES(2*ASIN($B$1/(2*J2)))+$B$3</f>
        <v>16.713892946730525</v>
      </c>
      <c r="L2" s="3">
        <v>5.31391</v>
      </c>
      <c r="M2" s="3">
        <v>16.669</v>
      </c>
      <c r="N2" s="5">
        <f aca="true" t="shared" si="2" ref="N2:N26">L2-J2</f>
        <v>0.013910000000000089</v>
      </c>
      <c r="O2" s="6">
        <f aca="true" t="shared" si="3" ref="O2:O26">N2^2</f>
        <v>0.00019348810000000246</v>
      </c>
      <c r="P2" s="3">
        <f aca="true" t="shared" si="4" ref="P2:P26">M2-K2</f>
        <v>-0.04489294673052413</v>
      </c>
      <c r="Q2" s="3">
        <f aca="true" t="shared" si="5" ref="Q2:Q26">P2^2</f>
        <v>0.0020153766661496772</v>
      </c>
    </row>
    <row r="3" spans="1:17" ht="12.75">
      <c r="A3" t="s">
        <v>24</v>
      </c>
      <c r="B3" s="7">
        <v>0</v>
      </c>
      <c r="F3" s="3">
        <v>2</v>
      </c>
      <c r="G3" s="3">
        <v>1</v>
      </c>
      <c r="H3" s="3">
        <v>1</v>
      </c>
      <c r="I3" s="3">
        <f t="shared" si="0"/>
        <v>6</v>
      </c>
      <c r="J3" s="5">
        <f t="shared" si="1"/>
        <v>4.327431878916948</v>
      </c>
      <c r="K3" s="3">
        <f aca="true" t="shared" si="6" ref="K3:K26">DEGREES(2*ASIN($B$1/(2*J3)))+$B$3</f>
        <v>20.507035013748464</v>
      </c>
      <c r="L3" s="3">
        <v>4.33307</v>
      </c>
      <c r="M3" s="3">
        <v>20.48</v>
      </c>
      <c r="N3" s="5">
        <f t="shared" si="2"/>
        <v>0.005638121083052283</v>
      </c>
      <c r="O3" s="6">
        <f t="shared" si="3"/>
        <v>3.178840934715865E-05</v>
      </c>
      <c r="P3" s="3">
        <f t="shared" si="4"/>
        <v>-0.0270350137484634</v>
      </c>
      <c r="Q3" s="3">
        <f t="shared" si="5"/>
        <v>0.000730891968379605</v>
      </c>
    </row>
    <row r="4" spans="6:17" ht="12.75">
      <c r="F4" s="3">
        <v>2</v>
      </c>
      <c r="G4" s="3">
        <v>2</v>
      </c>
      <c r="H4" s="3">
        <v>2</v>
      </c>
      <c r="I4" s="3">
        <f t="shared" si="0"/>
        <v>12</v>
      </c>
      <c r="J4" s="5">
        <f t="shared" si="1"/>
        <v>3.0599564267050168</v>
      </c>
      <c r="K4" s="3">
        <f t="shared" si="6"/>
        <v>29.16048097123546</v>
      </c>
      <c r="L4" s="3">
        <v>3.06375</v>
      </c>
      <c r="M4" s="3">
        <v>29.123</v>
      </c>
      <c r="N4" s="5">
        <f t="shared" si="2"/>
        <v>0.003793573294983421</v>
      </c>
      <c r="O4" s="6">
        <f t="shared" si="3"/>
        <v>1.439119834441137E-05</v>
      </c>
      <c r="P4" s="3">
        <f t="shared" si="4"/>
        <v>-0.03748097123546046</v>
      </c>
      <c r="Q4" s="3">
        <f t="shared" si="5"/>
        <v>0.0014048232047534142</v>
      </c>
    </row>
    <row r="5" spans="1:17" ht="12.75">
      <c r="A5" t="s">
        <v>20</v>
      </c>
      <c r="B5" s="8">
        <f>SUM(O2:O26)</f>
        <v>0.00027096976097300236</v>
      </c>
      <c r="F5" s="3">
        <v>3</v>
      </c>
      <c r="G5" s="3">
        <v>2</v>
      </c>
      <c r="H5" s="3">
        <v>1</v>
      </c>
      <c r="I5" s="3">
        <f t="shared" si="0"/>
        <v>14</v>
      </c>
      <c r="J5" s="5">
        <f t="shared" si="1"/>
        <v>2.8329691642716983</v>
      </c>
      <c r="K5" s="3">
        <f t="shared" si="6"/>
        <v>31.55537776156341</v>
      </c>
      <c r="L5" s="3">
        <v>2.8354</v>
      </c>
      <c r="M5" s="3">
        <v>31.527</v>
      </c>
      <c r="N5" s="5">
        <f t="shared" si="2"/>
        <v>0.0024308357283016058</v>
      </c>
      <c r="O5" s="6">
        <f t="shared" si="3"/>
        <v>5.908962337987598E-06</v>
      </c>
      <c r="P5" s="3">
        <f t="shared" si="4"/>
        <v>-0.028377761563408654</v>
      </c>
      <c r="Q5" s="3">
        <f t="shared" si="5"/>
        <v>0.0008052973513496736</v>
      </c>
    </row>
    <row r="6" spans="1:17" ht="12.75">
      <c r="A6" t="s">
        <v>21</v>
      </c>
      <c r="B6" s="8">
        <f>SUM(Q2:Q26)</f>
        <v>0.017242951298731567</v>
      </c>
      <c r="F6" s="3">
        <v>4</v>
      </c>
      <c r="G6" s="3">
        <v>0</v>
      </c>
      <c r="H6" s="3">
        <v>0</v>
      </c>
      <c r="I6" s="3">
        <f t="shared" si="0"/>
        <v>16</v>
      </c>
      <c r="J6" s="5">
        <f t="shared" si="1"/>
        <v>2.65</v>
      </c>
      <c r="K6" s="3">
        <f t="shared" si="6"/>
        <v>33.79725163429677</v>
      </c>
      <c r="L6" s="3">
        <v>2.65292</v>
      </c>
      <c r="M6" s="3">
        <v>33.758</v>
      </c>
      <c r="N6" s="5">
        <f t="shared" si="2"/>
        <v>0.0029200000000000337</v>
      </c>
      <c r="O6" s="6">
        <f t="shared" si="3"/>
        <v>8.526400000000197E-06</v>
      </c>
      <c r="P6" s="3">
        <f t="shared" si="4"/>
        <v>-0.039251634296768145</v>
      </c>
      <c r="Q6" s="3">
        <f t="shared" si="5"/>
        <v>0.0015406907949672252</v>
      </c>
    </row>
    <row r="7" spans="6:17" ht="12.75">
      <c r="F7" s="3">
        <v>4</v>
      </c>
      <c r="G7" s="3">
        <v>1</v>
      </c>
      <c r="H7" s="3">
        <v>1</v>
      </c>
      <c r="I7" s="3">
        <f t="shared" si="0"/>
        <v>18</v>
      </c>
      <c r="J7" s="5">
        <f t="shared" si="1"/>
        <v>2.498443960192468</v>
      </c>
      <c r="K7" s="3">
        <f t="shared" si="6"/>
        <v>35.91505410811798</v>
      </c>
      <c r="L7" s="3">
        <v>2.50084</v>
      </c>
      <c r="M7" s="3">
        <v>35.879</v>
      </c>
      <c r="N7" s="5">
        <f t="shared" si="2"/>
        <v>0.002396039807532002</v>
      </c>
      <c r="O7" s="6">
        <f t="shared" si="3"/>
        <v>5.741006759277994E-06</v>
      </c>
      <c r="P7" s="3">
        <f t="shared" si="4"/>
        <v>-0.03605410811798038</v>
      </c>
      <c r="Q7" s="3">
        <f t="shared" si="5"/>
        <v>0.0012998987121830186</v>
      </c>
    </row>
    <row r="8" spans="6:17" ht="12.75">
      <c r="F8" s="3">
        <v>4</v>
      </c>
      <c r="G8" s="3">
        <v>2</v>
      </c>
      <c r="H8" s="3">
        <v>0</v>
      </c>
      <c r="I8" s="3">
        <f t="shared" si="0"/>
        <v>20</v>
      </c>
      <c r="J8" s="5">
        <f t="shared" si="1"/>
        <v>2.370232056149777</v>
      </c>
      <c r="K8" s="3">
        <f t="shared" si="6"/>
        <v>37.92985056617576</v>
      </c>
      <c r="L8" s="3">
        <v>2.37171</v>
      </c>
      <c r="M8" s="3">
        <v>37.904</v>
      </c>
      <c r="N8" s="5">
        <f t="shared" si="2"/>
        <v>0.0014779438502232622</v>
      </c>
      <c r="O8" s="6">
        <f t="shared" si="3"/>
        <v>2.1843180244127606E-06</v>
      </c>
      <c r="P8" s="3">
        <f t="shared" si="4"/>
        <v>-0.02585056617575532</v>
      </c>
      <c r="Q8" s="3">
        <f t="shared" si="5"/>
        <v>0.000668251771607105</v>
      </c>
    </row>
    <row r="9" spans="6:17" ht="12.75">
      <c r="F9" s="3">
        <v>3</v>
      </c>
      <c r="G9" s="3">
        <v>3</v>
      </c>
      <c r="H9" s="3">
        <v>2</v>
      </c>
      <c r="I9" s="3">
        <f t="shared" si="0"/>
        <v>22</v>
      </c>
      <c r="J9" s="5">
        <f t="shared" si="1"/>
        <v>2.2599275933694702</v>
      </c>
      <c r="K9" s="3">
        <f t="shared" si="6"/>
        <v>39.85753670531342</v>
      </c>
      <c r="L9" s="3">
        <v>2.26181</v>
      </c>
      <c r="M9" s="3">
        <v>39.822</v>
      </c>
      <c r="N9" s="5">
        <f t="shared" si="2"/>
        <v>0.0018824066305298537</v>
      </c>
      <c r="O9" s="6">
        <f t="shared" si="3"/>
        <v>3.543454722662757E-06</v>
      </c>
      <c r="P9" s="3">
        <f t="shared" si="4"/>
        <v>-0.03553670531341879</v>
      </c>
      <c r="Q9" s="3">
        <f t="shared" si="5"/>
        <v>0.0012628574245327675</v>
      </c>
    </row>
    <row r="10" spans="6:17" ht="12.75">
      <c r="F10" s="3">
        <v>4</v>
      </c>
      <c r="G10" s="3">
        <v>2</v>
      </c>
      <c r="H10" s="3">
        <v>2</v>
      </c>
      <c r="I10" s="3">
        <f t="shared" si="0"/>
        <v>24</v>
      </c>
      <c r="J10" s="5">
        <f t="shared" si="1"/>
        <v>2.163715939458474</v>
      </c>
      <c r="K10" s="3">
        <f t="shared" si="6"/>
        <v>41.710459599360085</v>
      </c>
      <c r="L10" s="3">
        <v>2.16404</v>
      </c>
      <c r="M10" s="3">
        <v>41.703</v>
      </c>
      <c r="N10" s="5">
        <f t="shared" si="2"/>
        <v>0.0003240605415260056</v>
      </c>
      <c r="O10" s="6">
        <f t="shared" si="3"/>
        <v>1.05015234574128E-07</v>
      </c>
      <c r="P10" s="3">
        <f t="shared" si="4"/>
        <v>-0.007459599360082336</v>
      </c>
      <c r="Q10" s="3">
        <f t="shared" si="5"/>
        <v>5.56456226129408E-05</v>
      </c>
    </row>
    <row r="11" spans="6:17" ht="12.75">
      <c r="F11" s="3">
        <v>4</v>
      </c>
      <c r="G11" s="3">
        <v>3</v>
      </c>
      <c r="H11" s="3">
        <v>1</v>
      </c>
      <c r="I11" s="3">
        <f t="shared" si="0"/>
        <v>26</v>
      </c>
      <c r="J11" s="5">
        <f t="shared" si="1"/>
        <v>2.078831032464751</v>
      </c>
      <c r="K11" s="3">
        <f t="shared" si="6"/>
        <v>43.49843912531495</v>
      </c>
      <c r="L11" s="3">
        <v>2.07998</v>
      </c>
      <c r="M11" s="3">
        <v>43.472</v>
      </c>
      <c r="N11" s="5">
        <f t="shared" si="2"/>
        <v>0.001148967535248957</v>
      </c>
      <c r="O11" s="6">
        <f t="shared" si="3"/>
        <v>1.3201263970560632E-06</v>
      </c>
      <c r="P11" s="3">
        <f t="shared" si="4"/>
        <v>-0.026439125314951184</v>
      </c>
      <c r="Q11" s="3">
        <f t="shared" si="5"/>
        <v>0.0006990273474196926</v>
      </c>
    </row>
    <row r="12" spans="6:17" ht="12.75">
      <c r="F12" s="3">
        <v>5</v>
      </c>
      <c r="G12" s="3">
        <v>2</v>
      </c>
      <c r="H12" s="3">
        <v>1</v>
      </c>
      <c r="I12" s="3">
        <f t="shared" si="0"/>
        <v>30</v>
      </c>
      <c r="J12" s="5">
        <f t="shared" si="1"/>
        <v>1.9352863698515868</v>
      </c>
      <c r="K12" s="3">
        <f t="shared" si="6"/>
        <v>46.91003252518993</v>
      </c>
      <c r="L12" s="3">
        <v>1.93575</v>
      </c>
      <c r="M12" s="3">
        <v>46.897</v>
      </c>
      <c r="N12" s="5">
        <f t="shared" si="2"/>
        <v>0.00046363014841332983</v>
      </c>
      <c r="O12" s="6">
        <f t="shared" si="3"/>
        <v>2.1495291451776624E-07</v>
      </c>
      <c r="P12" s="3">
        <f t="shared" si="4"/>
        <v>-0.01303252518993503</v>
      </c>
      <c r="Q12" s="3">
        <f t="shared" si="5"/>
        <v>0.00016984671282629108</v>
      </c>
    </row>
    <row r="13" spans="6:17" ht="12.75">
      <c r="F13" s="3">
        <v>4</v>
      </c>
      <c r="G13" s="3">
        <v>4</v>
      </c>
      <c r="H13" s="3">
        <v>0</v>
      </c>
      <c r="I13" s="3">
        <f t="shared" si="0"/>
        <v>32</v>
      </c>
      <c r="J13" s="5">
        <f t="shared" si="1"/>
        <v>1.8738329701443508</v>
      </c>
      <c r="K13" s="3">
        <f t="shared" si="6"/>
        <v>48.54571172605982</v>
      </c>
      <c r="L13" s="3">
        <v>1.87426</v>
      </c>
      <c r="M13" s="3">
        <v>48.533</v>
      </c>
      <c r="N13" s="5">
        <f t="shared" si="2"/>
        <v>0.00042702985564924134</v>
      </c>
      <c r="O13" s="6">
        <f t="shared" si="3"/>
        <v>1.823544976158119E-07</v>
      </c>
      <c r="P13" s="3">
        <f t="shared" si="4"/>
        <v>-0.012711726059819739</v>
      </c>
      <c r="Q13" s="3">
        <f t="shared" si="5"/>
        <v>0.00016158797941990025</v>
      </c>
    </row>
    <row r="14" spans="6:17" ht="12.75">
      <c r="F14" s="3">
        <v>5</v>
      </c>
      <c r="G14" s="3">
        <v>3</v>
      </c>
      <c r="H14" s="3">
        <v>0</v>
      </c>
      <c r="I14" s="3">
        <f t="shared" si="0"/>
        <v>34</v>
      </c>
      <c r="J14" s="5">
        <f t="shared" si="1"/>
        <v>1.8178850025105935</v>
      </c>
      <c r="K14" s="3">
        <f t="shared" si="6"/>
        <v>50.14113405241816</v>
      </c>
      <c r="L14" s="3">
        <v>1.81849</v>
      </c>
      <c r="M14" s="3">
        <v>50.122</v>
      </c>
      <c r="N14" s="5">
        <f t="shared" si="2"/>
        <v>0.0006049974894064558</v>
      </c>
      <c r="O14" s="6">
        <f t="shared" si="3"/>
        <v>3.660219621881146E-07</v>
      </c>
      <c r="P14" s="3">
        <f t="shared" si="4"/>
        <v>-0.019134052418159797</v>
      </c>
      <c r="Q14" s="3">
        <f t="shared" si="5"/>
        <v>0.0003661119619408868</v>
      </c>
    </row>
    <row r="15" spans="6:17" ht="12.75">
      <c r="F15" s="3">
        <v>6</v>
      </c>
      <c r="G15" s="3">
        <v>0</v>
      </c>
      <c r="H15" s="3">
        <v>0</v>
      </c>
      <c r="I15" s="3">
        <f t="shared" si="0"/>
        <v>36</v>
      </c>
      <c r="J15" s="5">
        <f t="shared" si="1"/>
        <v>1.7666666666666666</v>
      </c>
      <c r="K15" s="3">
        <f t="shared" si="6"/>
        <v>51.70028752131047</v>
      </c>
      <c r="L15" s="3">
        <v>1.76759</v>
      </c>
      <c r="M15" s="3">
        <v>51.67</v>
      </c>
      <c r="N15" s="5">
        <f t="shared" si="2"/>
        <v>0.0009233333333333871</v>
      </c>
      <c r="O15" s="6">
        <f t="shared" si="3"/>
        <v>8.525444444445437E-07</v>
      </c>
      <c r="P15" s="3">
        <f t="shared" si="4"/>
        <v>-0.030287521310469856</v>
      </c>
      <c r="Q15" s="3">
        <f t="shared" si="5"/>
        <v>0.0009173339471321657</v>
      </c>
    </row>
    <row r="16" spans="6:17" ht="12.75">
      <c r="F16" s="3">
        <v>5</v>
      </c>
      <c r="G16" s="3">
        <v>3</v>
      </c>
      <c r="H16" s="3">
        <v>2</v>
      </c>
      <c r="I16" s="3">
        <f t="shared" si="0"/>
        <v>38</v>
      </c>
      <c r="J16" s="5">
        <f t="shared" si="1"/>
        <v>1.719547063986083</v>
      </c>
      <c r="K16" s="3">
        <f t="shared" si="6"/>
        <v>53.22662150506519</v>
      </c>
      <c r="L16" s="3">
        <v>1.71986</v>
      </c>
      <c r="M16" s="3">
        <v>53.215</v>
      </c>
      <c r="N16" s="5">
        <f t="shared" si="2"/>
        <v>0.00031293601391690906</v>
      </c>
      <c r="O16" s="6">
        <f t="shared" si="3"/>
        <v>9.792894880620391E-08</v>
      </c>
      <c r="P16" s="3">
        <f t="shared" si="4"/>
        <v>-0.011621505065186</v>
      </c>
      <c r="Q16" s="3">
        <f t="shared" si="5"/>
        <v>0.00013505937998014385</v>
      </c>
    </row>
    <row r="17" spans="6:17" ht="12.75">
      <c r="F17" s="3">
        <v>6</v>
      </c>
      <c r="G17" s="3">
        <v>0</v>
      </c>
      <c r="H17" s="3">
        <v>2</v>
      </c>
      <c r="I17" s="3">
        <f t="shared" si="0"/>
        <v>40</v>
      </c>
      <c r="J17" s="5">
        <f t="shared" si="1"/>
        <v>1.676007159889241</v>
      </c>
      <c r="K17" s="3">
        <f t="shared" si="6"/>
        <v>54.72314579927602</v>
      </c>
      <c r="L17" s="3">
        <v>1.67639</v>
      </c>
      <c r="M17" s="3">
        <v>54.708</v>
      </c>
      <c r="N17" s="5">
        <f t="shared" si="2"/>
        <v>0.000382840110759064</v>
      </c>
      <c r="O17" s="6">
        <f t="shared" si="3"/>
        <v>1.4656655040601238E-07</v>
      </c>
      <c r="P17" s="3">
        <f t="shared" si="4"/>
        <v>-0.01514579927602</v>
      </c>
      <c r="Q17" s="3">
        <f t="shared" si="5"/>
        <v>0.00022939523570948795</v>
      </c>
    </row>
    <row r="18" spans="6:17" ht="12.75">
      <c r="F18" s="3">
        <v>5</v>
      </c>
      <c r="G18" s="3">
        <v>4</v>
      </c>
      <c r="H18" s="3">
        <v>1</v>
      </c>
      <c r="I18" s="3">
        <f t="shared" si="0"/>
        <v>42</v>
      </c>
      <c r="J18" s="5">
        <f t="shared" si="1"/>
        <v>1.6356155095981741</v>
      </c>
      <c r="K18" s="3">
        <f t="shared" si="6"/>
        <v>56.1925076159614</v>
      </c>
      <c r="L18" s="3">
        <v>1.63639</v>
      </c>
      <c r="M18" s="3">
        <v>56.162</v>
      </c>
      <c r="N18" s="5">
        <f t="shared" si="2"/>
        <v>0.0007744904018258669</v>
      </c>
      <c r="O18" s="6">
        <f t="shared" si="3"/>
        <v>5.998353825203928E-07</v>
      </c>
      <c r="P18" s="3">
        <f t="shared" si="4"/>
        <v>-0.030507615961397505</v>
      </c>
      <c r="Q18" s="3">
        <f t="shared" si="5"/>
        <v>0.0009307146316481158</v>
      </c>
    </row>
    <row r="19" spans="6:17" ht="12.75">
      <c r="F19" s="3">
        <v>6</v>
      </c>
      <c r="G19" s="3">
        <v>2</v>
      </c>
      <c r="H19" s="3">
        <v>2</v>
      </c>
      <c r="I19" s="3">
        <f t="shared" si="0"/>
        <v>44</v>
      </c>
      <c r="J19" s="5">
        <f t="shared" si="1"/>
        <v>1.5980101262621471</v>
      </c>
      <c r="K19" s="3">
        <f t="shared" si="6"/>
        <v>57.63705223851815</v>
      </c>
      <c r="L19" s="3">
        <v>1.59859</v>
      </c>
      <c r="M19" s="3">
        <v>57.613</v>
      </c>
      <c r="N19" s="5">
        <f t="shared" si="2"/>
        <v>0.0005798737378528429</v>
      </c>
      <c r="O19" s="6">
        <f t="shared" si="3"/>
        <v>3.362535518514276E-07</v>
      </c>
      <c r="P19" s="3">
        <f t="shared" si="4"/>
        <v>-0.02405223851815208</v>
      </c>
      <c r="Q19" s="3">
        <f t="shared" si="5"/>
        <v>0.0005785101777340786</v>
      </c>
    </row>
    <row r="20" spans="6:17" ht="12.75">
      <c r="F20" s="3">
        <v>6</v>
      </c>
      <c r="G20" s="3">
        <v>3</v>
      </c>
      <c r="H20" s="3">
        <v>1</v>
      </c>
      <c r="I20" s="3">
        <f t="shared" si="0"/>
        <v>46</v>
      </c>
      <c r="J20" s="5">
        <f t="shared" si="1"/>
        <v>1.5628847352419095</v>
      </c>
      <c r="K20" s="3">
        <f t="shared" si="6"/>
        <v>59.05887139384359</v>
      </c>
      <c r="L20" s="3">
        <v>1.56335</v>
      </c>
      <c r="M20" s="3">
        <v>59.038</v>
      </c>
      <c r="N20" s="5">
        <f t="shared" si="2"/>
        <v>0.00046526475809050005</v>
      </c>
      <c r="O20" s="6">
        <f t="shared" si="3"/>
        <v>2.1647129512101154E-07</v>
      </c>
      <c r="P20" s="3">
        <f t="shared" si="4"/>
        <v>-0.020871393843592045</v>
      </c>
      <c r="Q20" s="3">
        <f t="shared" si="5"/>
        <v>0.00043561508097433193</v>
      </c>
    </row>
    <row r="21" spans="6:17" ht="12.75">
      <c r="F21" s="3">
        <v>4</v>
      </c>
      <c r="G21" s="3">
        <v>4</v>
      </c>
      <c r="H21" s="3">
        <v>4</v>
      </c>
      <c r="I21" s="3">
        <f t="shared" si="0"/>
        <v>48</v>
      </c>
      <c r="J21" s="5">
        <f t="shared" si="1"/>
        <v>1.5299782133525084</v>
      </c>
      <c r="K21" s="3">
        <f t="shared" si="6"/>
        <v>60.45984225984424</v>
      </c>
      <c r="L21" s="3">
        <v>1.53037</v>
      </c>
      <c r="M21" s="3">
        <v>60.441</v>
      </c>
      <c r="N21" s="5">
        <f t="shared" si="2"/>
        <v>0.00039178664749162095</v>
      </c>
      <c r="O21" s="6">
        <f t="shared" si="3"/>
        <v>1.5349677715272367E-07</v>
      </c>
      <c r="P21" s="3">
        <f t="shared" si="4"/>
        <v>-0.018842259844234377</v>
      </c>
      <c r="Q21" s="3">
        <f t="shared" si="5"/>
        <v>0.0003550307560376473</v>
      </c>
    </row>
    <row r="22" spans="6:17" ht="12.75">
      <c r="F22" s="3">
        <v>5</v>
      </c>
      <c r="G22" s="3">
        <v>4</v>
      </c>
      <c r="H22" s="3">
        <v>3</v>
      </c>
      <c r="I22" s="3">
        <f t="shared" si="0"/>
        <v>50</v>
      </c>
      <c r="J22" s="5">
        <f t="shared" si="1"/>
        <v>1.4990663761154805</v>
      </c>
      <c r="K22" s="3">
        <f t="shared" si="6"/>
        <v>61.84165924217808</v>
      </c>
      <c r="L22" s="3">
        <v>1.49953</v>
      </c>
      <c r="M22" s="3">
        <v>61.818</v>
      </c>
      <c r="N22" s="5">
        <f t="shared" si="2"/>
        <v>0.0004636238845194818</v>
      </c>
      <c r="O22" s="6">
        <f t="shared" si="3"/>
        <v>2.1494710629693377E-07</v>
      </c>
      <c r="P22" s="3">
        <f t="shared" si="4"/>
        <v>-0.023659242178084128</v>
      </c>
      <c r="Q22" s="3">
        <f t="shared" si="5"/>
        <v>0.000559759740441235</v>
      </c>
    </row>
    <row r="23" spans="6:17" ht="12.75">
      <c r="F23" s="3">
        <v>6</v>
      </c>
      <c r="G23" s="3">
        <v>0</v>
      </c>
      <c r="H23" s="3">
        <v>4</v>
      </c>
      <c r="I23" s="3">
        <f t="shared" si="0"/>
        <v>52</v>
      </c>
      <c r="J23" s="5">
        <f t="shared" si="1"/>
        <v>1.4699555199968573</v>
      </c>
      <c r="K23" s="3">
        <f t="shared" si="6"/>
        <v>63.2058601033835</v>
      </c>
      <c r="L23" s="3">
        <v>1.47024</v>
      </c>
      <c r="M23" s="3">
        <v>63.19</v>
      </c>
      <c r="N23" s="5">
        <f t="shared" si="2"/>
        <v>0.0002844800031427397</v>
      </c>
      <c r="O23" s="6">
        <f t="shared" si="3"/>
        <v>8.092887218809319E-08</v>
      </c>
      <c r="P23" s="3">
        <f t="shared" si="4"/>
        <v>-0.015860103383502633</v>
      </c>
      <c r="Q23" s="3">
        <f t="shared" si="5"/>
        <v>0.00025154287933539166</v>
      </c>
    </row>
    <row r="24" spans="6:17" ht="12.75">
      <c r="F24" s="3">
        <v>5</v>
      </c>
      <c r="G24" s="3">
        <v>5</v>
      </c>
      <c r="H24" s="3">
        <v>2</v>
      </c>
      <c r="I24" s="3">
        <f t="shared" si="0"/>
        <v>54</v>
      </c>
      <c r="J24" s="5">
        <f t="shared" si="1"/>
        <v>1.442477292972316</v>
      </c>
      <c r="K24" s="3">
        <f t="shared" si="6"/>
        <v>64.55384763465756</v>
      </c>
      <c r="L24" s="3">
        <v>1.44305</v>
      </c>
      <c r="M24" s="3">
        <v>64.523</v>
      </c>
      <c r="N24" s="5">
        <f t="shared" si="2"/>
        <v>0.0005727070276839719</v>
      </c>
      <c r="O24" s="6">
        <f t="shared" si="3"/>
        <v>3.279933395586097E-07</v>
      </c>
      <c r="P24" s="3">
        <f t="shared" si="4"/>
        <v>-0.030847634657561684</v>
      </c>
      <c r="Q24" s="3">
        <f t="shared" si="5"/>
        <v>0.0009515765639664008</v>
      </c>
    </row>
    <row r="25" spans="6:17" ht="12.75">
      <c r="F25" s="3">
        <v>6</v>
      </c>
      <c r="G25" s="3">
        <v>4</v>
      </c>
      <c r="H25" s="3">
        <v>2</v>
      </c>
      <c r="I25" s="3">
        <f t="shared" si="0"/>
        <v>56</v>
      </c>
      <c r="J25" s="5">
        <f t="shared" si="1"/>
        <v>1.4164845821358492</v>
      </c>
      <c r="K25" s="3">
        <f t="shared" si="6"/>
        <v>65.88690777610918</v>
      </c>
      <c r="L25" s="3">
        <v>1.41679</v>
      </c>
      <c r="M25" s="3">
        <v>65.869</v>
      </c>
      <c r="N25" s="5">
        <f t="shared" si="2"/>
        <v>0.0003054178641508365</v>
      </c>
      <c r="O25" s="6">
        <f t="shared" si="3"/>
        <v>9.328007174245882E-08</v>
      </c>
      <c r="P25" s="3">
        <f t="shared" si="4"/>
        <v>-0.01790777610918326</v>
      </c>
      <c r="Q25" s="3">
        <f t="shared" si="5"/>
        <v>0.0003206884451766347</v>
      </c>
    </row>
    <row r="26" spans="6:17" ht="12.75">
      <c r="F26" s="3">
        <v>6</v>
      </c>
      <c r="G26" s="3">
        <v>5</v>
      </c>
      <c r="H26" s="3">
        <v>1</v>
      </c>
      <c r="I26" s="3">
        <f t="shared" si="0"/>
        <v>62</v>
      </c>
      <c r="J26" s="5">
        <f t="shared" si="1"/>
        <v>1.3462013462020193</v>
      </c>
      <c r="K26" s="3">
        <f t="shared" si="6"/>
        <v>69.80793531897045</v>
      </c>
      <c r="L26" s="3">
        <v>1.3465</v>
      </c>
      <c r="M26" s="3">
        <v>69.788</v>
      </c>
      <c r="N26" s="5">
        <f t="shared" si="2"/>
        <v>0.0002986537979807746</v>
      </c>
      <c r="O26" s="6">
        <f t="shared" si="3"/>
        <v>8.919409104834135E-08</v>
      </c>
      <c r="P26" s="3">
        <f t="shared" si="4"/>
        <v>-0.019935318970453864</v>
      </c>
      <c r="Q26" s="3">
        <f t="shared" si="5"/>
        <v>0.0003974169424537377</v>
      </c>
    </row>
    <row r="27" spans="6:14" ht="12.75">
      <c r="F27" s="3"/>
      <c r="G27" s="3"/>
      <c r="H27" s="3"/>
      <c r="I27" s="3"/>
      <c r="J27" s="5"/>
      <c r="K27" s="3"/>
      <c r="L27" s="3"/>
      <c r="M27" s="3"/>
      <c r="N27" s="3"/>
    </row>
    <row r="28" spans="6:14" ht="12.75">
      <c r="F28" s="3"/>
      <c r="G28" s="3"/>
      <c r="H28" s="3"/>
      <c r="I28" s="3"/>
      <c r="J28" s="5"/>
      <c r="K28" s="3" t="str">
        <f ca="1">CELL("filename",K1)</f>
        <v>C:\data\webpages\topas_workshop\data\[y2o3_peak_positions.xls]refine_cell_zero</v>
      </c>
      <c r="L28" s="3" t="str">
        <f ca="1">CELL("filename",M1)</f>
        <v>C:\data\webpages\topas_workshop\data\[y2o3_peak_positions.xls]refine_cell_zero</v>
      </c>
      <c r="M28" s="3"/>
      <c r="N28" s="3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6" max="8" width="2.8515625" style="0" customWidth="1"/>
    <col min="9" max="9" width="6.140625" style="0" customWidth="1"/>
    <col min="10" max="10" width="7.28125" style="2" customWidth="1"/>
    <col min="11" max="12" width="6.28125" style="0" customWidth="1"/>
    <col min="13" max="14" width="7.421875" style="0" customWidth="1"/>
    <col min="15" max="15" width="8.7109375" style="0" customWidth="1"/>
  </cols>
  <sheetData>
    <row r="1" spans="1:17" ht="12.75">
      <c r="A1" t="s">
        <v>17</v>
      </c>
      <c r="B1">
        <v>1.5406</v>
      </c>
      <c r="F1" s="3" t="s">
        <v>2</v>
      </c>
      <c r="G1" s="3" t="s">
        <v>3</v>
      </c>
      <c r="H1" s="3" t="s">
        <v>4</v>
      </c>
      <c r="I1" s="3" t="s">
        <v>7</v>
      </c>
      <c r="J1" s="5" t="s">
        <v>13</v>
      </c>
      <c r="K1" s="3" t="s">
        <v>14</v>
      </c>
      <c r="L1" s="3" t="s">
        <v>16</v>
      </c>
      <c r="M1" s="3" t="s">
        <v>15</v>
      </c>
      <c r="N1" s="3" t="s">
        <v>22</v>
      </c>
      <c r="O1" s="3" t="s">
        <v>18</v>
      </c>
      <c r="P1" s="3" t="s">
        <v>23</v>
      </c>
      <c r="Q1" s="3" t="s">
        <v>19</v>
      </c>
    </row>
    <row r="2" spans="1:17" ht="12.75">
      <c r="A2" t="s">
        <v>12</v>
      </c>
      <c r="B2" s="7">
        <v>10.6</v>
      </c>
      <c r="F2" s="3">
        <v>2</v>
      </c>
      <c r="G2" s="3">
        <v>0</v>
      </c>
      <c r="H2" s="3">
        <v>0</v>
      </c>
      <c r="I2" s="3">
        <f aca="true" t="shared" si="0" ref="I2:I26">F2^2+G2^2+H2^2</f>
        <v>4</v>
      </c>
      <c r="J2" s="5">
        <f>$B$2/I2^0.5</f>
        <v>5.3</v>
      </c>
      <c r="K2" s="3">
        <f>DEGREES(2*ASIN($B$1/(2*J2)))</f>
        <v>16.713892946730525</v>
      </c>
      <c r="L2" s="3">
        <v>5.31391</v>
      </c>
      <c r="M2" s="3">
        <v>16.669</v>
      </c>
      <c r="N2" s="5">
        <f>L2-J2</f>
        <v>0.013910000000000089</v>
      </c>
      <c r="O2" s="6">
        <f>N2^2</f>
        <v>0.00019348810000000246</v>
      </c>
      <c r="P2" s="3">
        <f>M2-K2</f>
        <v>-0.04489294673052413</v>
      </c>
      <c r="Q2" s="3">
        <f>P2^2</f>
        <v>0.0020153766661496772</v>
      </c>
    </row>
    <row r="3" spans="6:17" ht="12.75">
      <c r="F3" s="3">
        <v>2</v>
      </c>
      <c r="G3" s="3">
        <v>1</v>
      </c>
      <c r="H3" s="3">
        <v>1</v>
      </c>
      <c r="I3" s="3">
        <f t="shared" si="0"/>
        <v>6</v>
      </c>
      <c r="J3" s="5">
        <f aca="true" t="shared" si="1" ref="J3:J26">$B$2/I3^0.5</f>
        <v>4.327431878916948</v>
      </c>
      <c r="K3" s="3">
        <f aca="true" t="shared" si="2" ref="K3:K26">DEGREES(2*ASIN($B$1/(2*J3)))</f>
        <v>20.507035013748464</v>
      </c>
      <c r="L3" s="3">
        <v>4.33307</v>
      </c>
      <c r="M3" s="3">
        <v>20.48</v>
      </c>
      <c r="N3" s="5">
        <f aca="true" t="shared" si="3" ref="N3:N26">L3-J3</f>
        <v>0.005638121083052283</v>
      </c>
      <c r="O3" s="6">
        <f aca="true" t="shared" si="4" ref="O3:O26">N3^2</f>
        <v>3.178840934715865E-05</v>
      </c>
      <c r="P3" s="3">
        <f aca="true" t="shared" si="5" ref="P3:P26">M3-K3</f>
        <v>-0.0270350137484634</v>
      </c>
      <c r="Q3" s="3">
        <f aca="true" t="shared" si="6" ref="Q3:Q26">P3^2</f>
        <v>0.000730891968379605</v>
      </c>
    </row>
    <row r="4" spans="1:17" ht="12.75">
      <c r="A4" t="s">
        <v>20</v>
      </c>
      <c r="B4" s="8">
        <f>SUM(O2:O26)</f>
        <v>0.00027096976097300236</v>
      </c>
      <c r="F4" s="3">
        <v>2</v>
      </c>
      <c r="G4" s="3">
        <v>2</v>
      </c>
      <c r="H4" s="3">
        <v>2</v>
      </c>
      <c r="I4" s="3">
        <f t="shared" si="0"/>
        <v>12</v>
      </c>
      <c r="J4" s="5">
        <f t="shared" si="1"/>
        <v>3.0599564267050168</v>
      </c>
      <c r="K4" s="3">
        <f t="shared" si="2"/>
        <v>29.16048097123546</v>
      </c>
      <c r="L4" s="3">
        <v>3.06375</v>
      </c>
      <c r="M4" s="3">
        <v>29.123</v>
      </c>
      <c r="N4" s="5">
        <f t="shared" si="3"/>
        <v>0.003793573294983421</v>
      </c>
      <c r="O4" s="6">
        <f t="shared" si="4"/>
        <v>1.439119834441137E-05</v>
      </c>
      <c r="P4" s="3">
        <f t="shared" si="5"/>
        <v>-0.03748097123546046</v>
      </c>
      <c r="Q4" s="3">
        <f t="shared" si="6"/>
        <v>0.0014048232047534142</v>
      </c>
    </row>
    <row r="5" spans="1:17" ht="12.75">
      <c r="A5" t="s">
        <v>21</v>
      </c>
      <c r="B5" s="8">
        <f>SUM(Q2:Q26)</f>
        <v>0.017242951298731567</v>
      </c>
      <c r="F5" s="3">
        <v>3</v>
      </c>
      <c r="G5" s="3">
        <v>2</v>
      </c>
      <c r="H5" s="3">
        <v>1</v>
      </c>
      <c r="I5" s="3">
        <f t="shared" si="0"/>
        <v>14</v>
      </c>
      <c r="J5" s="5">
        <f t="shared" si="1"/>
        <v>2.8329691642716983</v>
      </c>
      <c r="K5" s="3">
        <f t="shared" si="2"/>
        <v>31.55537776156341</v>
      </c>
      <c r="L5" s="3">
        <v>2.8354</v>
      </c>
      <c r="M5" s="3">
        <v>31.527</v>
      </c>
      <c r="N5" s="5">
        <f t="shared" si="3"/>
        <v>0.0024308357283016058</v>
      </c>
      <c r="O5" s="6">
        <f t="shared" si="4"/>
        <v>5.908962337987598E-06</v>
      </c>
      <c r="P5" s="3">
        <f t="shared" si="5"/>
        <v>-0.028377761563408654</v>
      </c>
      <c r="Q5" s="3">
        <f t="shared" si="6"/>
        <v>0.0008052973513496736</v>
      </c>
    </row>
    <row r="6" spans="6:17" ht="12.75">
      <c r="F6" s="3">
        <v>4</v>
      </c>
      <c r="G6" s="3">
        <v>0</v>
      </c>
      <c r="H6" s="3">
        <v>0</v>
      </c>
      <c r="I6" s="3">
        <f t="shared" si="0"/>
        <v>16</v>
      </c>
      <c r="J6" s="5">
        <f t="shared" si="1"/>
        <v>2.65</v>
      </c>
      <c r="K6" s="3">
        <f t="shared" si="2"/>
        <v>33.79725163429677</v>
      </c>
      <c r="L6" s="3">
        <v>2.65292</v>
      </c>
      <c r="M6" s="3">
        <v>33.758</v>
      </c>
      <c r="N6" s="5">
        <f t="shared" si="3"/>
        <v>0.0029200000000000337</v>
      </c>
      <c r="O6" s="6">
        <f t="shared" si="4"/>
        <v>8.526400000000197E-06</v>
      </c>
      <c r="P6" s="3">
        <f t="shared" si="5"/>
        <v>-0.039251634296768145</v>
      </c>
      <c r="Q6" s="3">
        <f t="shared" si="6"/>
        <v>0.0015406907949672252</v>
      </c>
    </row>
    <row r="7" spans="6:17" ht="12.75">
      <c r="F7" s="3">
        <v>4</v>
      </c>
      <c r="G7" s="3">
        <v>1</v>
      </c>
      <c r="H7" s="3">
        <v>1</v>
      </c>
      <c r="I7" s="3">
        <f t="shared" si="0"/>
        <v>18</v>
      </c>
      <c r="J7" s="5">
        <f t="shared" si="1"/>
        <v>2.498443960192468</v>
      </c>
      <c r="K7" s="3">
        <f t="shared" si="2"/>
        <v>35.91505410811798</v>
      </c>
      <c r="L7" s="3">
        <v>2.50084</v>
      </c>
      <c r="M7" s="3">
        <v>35.879</v>
      </c>
      <c r="N7" s="5">
        <f t="shared" si="3"/>
        <v>0.002396039807532002</v>
      </c>
      <c r="O7" s="6">
        <f t="shared" si="4"/>
        <v>5.741006759277994E-06</v>
      </c>
      <c r="P7" s="3">
        <f t="shared" si="5"/>
        <v>-0.03605410811798038</v>
      </c>
      <c r="Q7" s="3">
        <f t="shared" si="6"/>
        <v>0.0012998987121830186</v>
      </c>
    </row>
    <row r="8" spans="6:17" ht="12.75">
      <c r="F8" s="3">
        <v>4</v>
      </c>
      <c r="G8" s="3">
        <v>2</v>
      </c>
      <c r="H8" s="3">
        <v>0</v>
      </c>
      <c r="I8" s="3">
        <f t="shared" si="0"/>
        <v>20</v>
      </c>
      <c r="J8" s="5">
        <f t="shared" si="1"/>
        <v>2.370232056149777</v>
      </c>
      <c r="K8" s="3">
        <f t="shared" si="2"/>
        <v>37.92985056617576</v>
      </c>
      <c r="L8" s="3">
        <v>2.37171</v>
      </c>
      <c r="M8" s="3">
        <v>37.904</v>
      </c>
      <c r="N8" s="5">
        <f t="shared" si="3"/>
        <v>0.0014779438502232622</v>
      </c>
      <c r="O8" s="6">
        <f t="shared" si="4"/>
        <v>2.1843180244127606E-06</v>
      </c>
      <c r="P8" s="3">
        <f t="shared" si="5"/>
        <v>-0.02585056617575532</v>
      </c>
      <c r="Q8" s="3">
        <f t="shared" si="6"/>
        <v>0.000668251771607105</v>
      </c>
    </row>
    <row r="9" spans="6:17" ht="12.75">
      <c r="F9" s="3">
        <v>3</v>
      </c>
      <c r="G9" s="3">
        <v>3</v>
      </c>
      <c r="H9" s="3">
        <v>2</v>
      </c>
      <c r="I9" s="3">
        <f t="shared" si="0"/>
        <v>22</v>
      </c>
      <c r="J9" s="5">
        <f t="shared" si="1"/>
        <v>2.2599275933694702</v>
      </c>
      <c r="K9" s="3">
        <f t="shared" si="2"/>
        <v>39.85753670531342</v>
      </c>
      <c r="L9" s="3">
        <v>2.26181</v>
      </c>
      <c r="M9" s="3">
        <v>39.822</v>
      </c>
      <c r="N9" s="5">
        <f t="shared" si="3"/>
        <v>0.0018824066305298537</v>
      </c>
      <c r="O9" s="6">
        <f t="shared" si="4"/>
        <v>3.543454722662757E-06</v>
      </c>
      <c r="P9" s="3">
        <f t="shared" si="5"/>
        <v>-0.03553670531341879</v>
      </c>
      <c r="Q9" s="3">
        <f t="shared" si="6"/>
        <v>0.0012628574245327675</v>
      </c>
    </row>
    <row r="10" spans="6:17" ht="12.75">
      <c r="F10" s="3">
        <v>4</v>
      </c>
      <c r="G10" s="3">
        <v>2</v>
      </c>
      <c r="H10" s="3">
        <v>2</v>
      </c>
      <c r="I10" s="3">
        <f t="shared" si="0"/>
        <v>24</v>
      </c>
      <c r="J10" s="5">
        <f t="shared" si="1"/>
        <v>2.163715939458474</v>
      </c>
      <c r="K10" s="3">
        <f t="shared" si="2"/>
        <v>41.710459599360085</v>
      </c>
      <c r="L10" s="3">
        <v>2.16404</v>
      </c>
      <c r="M10" s="3">
        <v>41.703</v>
      </c>
      <c r="N10" s="5">
        <f t="shared" si="3"/>
        <v>0.0003240605415260056</v>
      </c>
      <c r="O10" s="6">
        <f t="shared" si="4"/>
        <v>1.05015234574128E-07</v>
      </c>
      <c r="P10" s="3">
        <f t="shared" si="5"/>
        <v>-0.007459599360082336</v>
      </c>
      <c r="Q10" s="3">
        <f t="shared" si="6"/>
        <v>5.56456226129408E-05</v>
      </c>
    </row>
    <row r="11" spans="6:17" ht="12.75">
      <c r="F11" s="3">
        <v>4</v>
      </c>
      <c r="G11" s="3">
        <v>3</v>
      </c>
      <c r="H11" s="3">
        <v>1</v>
      </c>
      <c r="I11" s="3">
        <f t="shared" si="0"/>
        <v>26</v>
      </c>
      <c r="J11" s="5">
        <f t="shared" si="1"/>
        <v>2.078831032464751</v>
      </c>
      <c r="K11" s="3">
        <f t="shared" si="2"/>
        <v>43.49843912531495</v>
      </c>
      <c r="L11" s="3">
        <v>2.07998</v>
      </c>
      <c r="M11" s="3">
        <v>43.472</v>
      </c>
      <c r="N11" s="5">
        <f t="shared" si="3"/>
        <v>0.001148967535248957</v>
      </c>
      <c r="O11" s="6">
        <f t="shared" si="4"/>
        <v>1.3201263970560632E-06</v>
      </c>
      <c r="P11" s="3">
        <f t="shared" si="5"/>
        <v>-0.026439125314951184</v>
      </c>
      <c r="Q11" s="3">
        <f t="shared" si="6"/>
        <v>0.0006990273474196926</v>
      </c>
    </row>
    <row r="12" spans="6:17" ht="12.75">
      <c r="F12" s="3">
        <v>5</v>
      </c>
      <c r="G12" s="3">
        <v>2</v>
      </c>
      <c r="H12" s="3">
        <v>1</v>
      </c>
      <c r="I12" s="3">
        <f t="shared" si="0"/>
        <v>30</v>
      </c>
      <c r="J12" s="5">
        <f t="shared" si="1"/>
        <v>1.9352863698515868</v>
      </c>
      <c r="K12" s="3">
        <f t="shared" si="2"/>
        <v>46.91003252518993</v>
      </c>
      <c r="L12" s="3">
        <v>1.93575</v>
      </c>
      <c r="M12" s="3">
        <v>46.897</v>
      </c>
      <c r="N12" s="5">
        <f t="shared" si="3"/>
        <v>0.00046363014841332983</v>
      </c>
      <c r="O12" s="6">
        <f t="shared" si="4"/>
        <v>2.1495291451776624E-07</v>
      </c>
      <c r="P12" s="3">
        <f t="shared" si="5"/>
        <v>-0.01303252518993503</v>
      </c>
      <c r="Q12" s="3">
        <f t="shared" si="6"/>
        <v>0.00016984671282629108</v>
      </c>
    </row>
    <row r="13" spans="6:17" ht="12.75">
      <c r="F13" s="3">
        <v>4</v>
      </c>
      <c r="G13" s="3">
        <v>4</v>
      </c>
      <c r="H13" s="3">
        <v>0</v>
      </c>
      <c r="I13" s="3">
        <f t="shared" si="0"/>
        <v>32</v>
      </c>
      <c r="J13" s="5">
        <f t="shared" si="1"/>
        <v>1.8738329701443508</v>
      </c>
      <c r="K13" s="3">
        <f t="shared" si="2"/>
        <v>48.54571172605982</v>
      </c>
      <c r="L13" s="3">
        <v>1.87426</v>
      </c>
      <c r="M13" s="3">
        <v>48.533</v>
      </c>
      <c r="N13" s="5">
        <f t="shared" si="3"/>
        <v>0.00042702985564924134</v>
      </c>
      <c r="O13" s="6">
        <f t="shared" si="4"/>
        <v>1.823544976158119E-07</v>
      </c>
      <c r="P13" s="3">
        <f t="shared" si="5"/>
        <v>-0.012711726059819739</v>
      </c>
      <c r="Q13" s="3">
        <f t="shared" si="6"/>
        <v>0.00016158797941990025</v>
      </c>
    </row>
    <row r="14" spans="6:17" ht="12.75">
      <c r="F14" s="3">
        <v>5</v>
      </c>
      <c r="G14" s="3">
        <v>3</v>
      </c>
      <c r="H14" s="3">
        <v>0</v>
      </c>
      <c r="I14" s="3">
        <f t="shared" si="0"/>
        <v>34</v>
      </c>
      <c r="J14" s="5">
        <f t="shared" si="1"/>
        <v>1.8178850025105935</v>
      </c>
      <c r="K14" s="3">
        <f t="shared" si="2"/>
        <v>50.14113405241816</v>
      </c>
      <c r="L14" s="3">
        <v>1.81849</v>
      </c>
      <c r="M14" s="3">
        <v>50.122</v>
      </c>
      <c r="N14" s="5">
        <f t="shared" si="3"/>
        <v>0.0006049974894064558</v>
      </c>
      <c r="O14" s="6">
        <f t="shared" si="4"/>
        <v>3.660219621881146E-07</v>
      </c>
      <c r="P14" s="3">
        <f t="shared" si="5"/>
        <v>-0.019134052418159797</v>
      </c>
      <c r="Q14" s="3">
        <f t="shared" si="6"/>
        <v>0.0003661119619408868</v>
      </c>
    </row>
    <row r="15" spans="6:17" ht="12.75">
      <c r="F15" s="3">
        <v>6</v>
      </c>
      <c r="G15" s="3">
        <v>0</v>
      </c>
      <c r="H15" s="3">
        <v>0</v>
      </c>
      <c r="I15" s="3">
        <f t="shared" si="0"/>
        <v>36</v>
      </c>
      <c r="J15" s="5">
        <f t="shared" si="1"/>
        <v>1.7666666666666666</v>
      </c>
      <c r="K15" s="3">
        <f t="shared" si="2"/>
        <v>51.70028752131047</v>
      </c>
      <c r="L15" s="3">
        <v>1.76759</v>
      </c>
      <c r="M15" s="3">
        <v>51.67</v>
      </c>
      <c r="N15" s="5">
        <f t="shared" si="3"/>
        <v>0.0009233333333333871</v>
      </c>
      <c r="O15" s="6">
        <f t="shared" si="4"/>
        <v>8.525444444445437E-07</v>
      </c>
      <c r="P15" s="3">
        <f t="shared" si="5"/>
        <v>-0.030287521310469856</v>
      </c>
      <c r="Q15" s="3">
        <f t="shared" si="6"/>
        <v>0.0009173339471321657</v>
      </c>
    </row>
    <row r="16" spans="6:17" ht="12.75">
      <c r="F16" s="3">
        <v>5</v>
      </c>
      <c r="G16" s="3">
        <v>3</v>
      </c>
      <c r="H16" s="3">
        <v>2</v>
      </c>
      <c r="I16" s="3">
        <f t="shared" si="0"/>
        <v>38</v>
      </c>
      <c r="J16" s="5">
        <f t="shared" si="1"/>
        <v>1.719547063986083</v>
      </c>
      <c r="K16" s="3">
        <f t="shared" si="2"/>
        <v>53.22662150506519</v>
      </c>
      <c r="L16" s="3">
        <v>1.71986</v>
      </c>
      <c r="M16" s="3">
        <v>53.215</v>
      </c>
      <c r="N16" s="5">
        <f t="shared" si="3"/>
        <v>0.00031293601391690906</v>
      </c>
      <c r="O16" s="6">
        <f t="shared" si="4"/>
        <v>9.792894880620391E-08</v>
      </c>
      <c r="P16" s="3">
        <f t="shared" si="5"/>
        <v>-0.011621505065186</v>
      </c>
      <c r="Q16" s="3">
        <f t="shared" si="6"/>
        <v>0.00013505937998014385</v>
      </c>
    </row>
    <row r="17" spans="6:17" ht="12.75">
      <c r="F17" s="3">
        <v>6</v>
      </c>
      <c r="G17" s="3">
        <v>0</v>
      </c>
      <c r="H17" s="3">
        <v>2</v>
      </c>
      <c r="I17" s="3">
        <f t="shared" si="0"/>
        <v>40</v>
      </c>
      <c r="J17" s="5">
        <f t="shared" si="1"/>
        <v>1.676007159889241</v>
      </c>
      <c r="K17" s="3">
        <f t="shared" si="2"/>
        <v>54.72314579927602</v>
      </c>
      <c r="L17" s="3">
        <v>1.67639</v>
      </c>
      <c r="M17" s="3">
        <v>54.708</v>
      </c>
      <c r="N17" s="5">
        <f t="shared" si="3"/>
        <v>0.000382840110759064</v>
      </c>
      <c r="O17" s="6">
        <f t="shared" si="4"/>
        <v>1.4656655040601238E-07</v>
      </c>
      <c r="P17" s="3">
        <f t="shared" si="5"/>
        <v>-0.01514579927602</v>
      </c>
      <c r="Q17" s="3">
        <f t="shared" si="6"/>
        <v>0.00022939523570948795</v>
      </c>
    </row>
    <row r="18" spans="6:17" ht="12.75">
      <c r="F18" s="3">
        <v>5</v>
      </c>
      <c r="G18" s="3">
        <v>4</v>
      </c>
      <c r="H18" s="3">
        <v>1</v>
      </c>
      <c r="I18" s="3">
        <f t="shared" si="0"/>
        <v>42</v>
      </c>
      <c r="J18" s="5">
        <f t="shared" si="1"/>
        <v>1.6356155095981741</v>
      </c>
      <c r="K18" s="3">
        <f t="shared" si="2"/>
        <v>56.1925076159614</v>
      </c>
      <c r="L18" s="3">
        <v>1.63639</v>
      </c>
      <c r="M18" s="3">
        <v>56.162</v>
      </c>
      <c r="N18" s="5">
        <f t="shared" si="3"/>
        <v>0.0007744904018258669</v>
      </c>
      <c r="O18" s="6">
        <f t="shared" si="4"/>
        <v>5.998353825203928E-07</v>
      </c>
      <c r="P18" s="3">
        <f t="shared" si="5"/>
        <v>-0.030507615961397505</v>
      </c>
      <c r="Q18" s="3">
        <f t="shared" si="6"/>
        <v>0.0009307146316481158</v>
      </c>
    </row>
    <row r="19" spans="6:17" ht="12.75">
      <c r="F19" s="3">
        <v>6</v>
      </c>
      <c r="G19" s="3">
        <v>2</v>
      </c>
      <c r="H19" s="3">
        <v>2</v>
      </c>
      <c r="I19" s="3">
        <f t="shared" si="0"/>
        <v>44</v>
      </c>
      <c r="J19" s="5">
        <f t="shared" si="1"/>
        <v>1.5980101262621471</v>
      </c>
      <c r="K19" s="3">
        <f t="shared" si="2"/>
        <v>57.63705223851815</v>
      </c>
      <c r="L19" s="3">
        <v>1.59859</v>
      </c>
      <c r="M19" s="3">
        <v>57.613</v>
      </c>
      <c r="N19" s="5">
        <f t="shared" si="3"/>
        <v>0.0005798737378528429</v>
      </c>
      <c r="O19" s="6">
        <f t="shared" si="4"/>
        <v>3.362535518514276E-07</v>
      </c>
      <c r="P19" s="3">
        <f t="shared" si="5"/>
        <v>-0.02405223851815208</v>
      </c>
      <c r="Q19" s="3">
        <f t="shared" si="6"/>
        <v>0.0005785101777340786</v>
      </c>
    </row>
    <row r="20" spans="6:17" ht="12.75">
      <c r="F20" s="3">
        <v>6</v>
      </c>
      <c r="G20" s="3">
        <v>3</v>
      </c>
      <c r="H20" s="3">
        <v>1</v>
      </c>
      <c r="I20" s="3">
        <f t="shared" si="0"/>
        <v>46</v>
      </c>
      <c r="J20" s="5">
        <f t="shared" si="1"/>
        <v>1.5628847352419095</v>
      </c>
      <c r="K20" s="3">
        <f t="shared" si="2"/>
        <v>59.05887139384359</v>
      </c>
      <c r="L20" s="3">
        <v>1.56335</v>
      </c>
      <c r="M20" s="3">
        <v>59.038</v>
      </c>
      <c r="N20" s="5">
        <f t="shared" si="3"/>
        <v>0.00046526475809050005</v>
      </c>
      <c r="O20" s="6">
        <f t="shared" si="4"/>
        <v>2.1647129512101154E-07</v>
      </c>
      <c r="P20" s="3">
        <f t="shared" si="5"/>
        <v>-0.020871393843592045</v>
      </c>
      <c r="Q20" s="3">
        <f t="shared" si="6"/>
        <v>0.00043561508097433193</v>
      </c>
    </row>
    <row r="21" spans="6:17" ht="12.75">
      <c r="F21" s="3">
        <v>4</v>
      </c>
      <c r="G21" s="3">
        <v>4</v>
      </c>
      <c r="H21" s="3">
        <v>4</v>
      </c>
      <c r="I21" s="3">
        <f t="shared" si="0"/>
        <v>48</v>
      </c>
      <c r="J21" s="5">
        <f t="shared" si="1"/>
        <v>1.5299782133525084</v>
      </c>
      <c r="K21" s="3">
        <f t="shared" si="2"/>
        <v>60.45984225984424</v>
      </c>
      <c r="L21" s="3">
        <v>1.53037</v>
      </c>
      <c r="M21" s="3">
        <v>60.441</v>
      </c>
      <c r="N21" s="5">
        <f t="shared" si="3"/>
        <v>0.00039178664749162095</v>
      </c>
      <c r="O21" s="6">
        <f t="shared" si="4"/>
        <v>1.5349677715272367E-07</v>
      </c>
      <c r="P21" s="3">
        <f t="shared" si="5"/>
        <v>-0.018842259844234377</v>
      </c>
      <c r="Q21" s="3">
        <f t="shared" si="6"/>
        <v>0.0003550307560376473</v>
      </c>
    </row>
    <row r="22" spans="6:17" ht="12.75">
      <c r="F22" s="3">
        <v>5</v>
      </c>
      <c r="G22" s="3">
        <v>4</v>
      </c>
      <c r="H22" s="3">
        <v>3</v>
      </c>
      <c r="I22" s="3">
        <f t="shared" si="0"/>
        <v>50</v>
      </c>
      <c r="J22" s="5">
        <f t="shared" si="1"/>
        <v>1.4990663761154805</v>
      </c>
      <c r="K22" s="3">
        <f t="shared" si="2"/>
        <v>61.84165924217808</v>
      </c>
      <c r="L22" s="3">
        <v>1.49953</v>
      </c>
      <c r="M22" s="3">
        <v>61.818</v>
      </c>
      <c r="N22" s="5">
        <f t="shared" si="3"/>
        <v>0.0004636238845194818</v>
      </c>
      <c r="O22" s="6">
        <f t="shared" si="4"/>
        <v>2.1494710629693377E-07</v>
      </c>
      <c r="P22" s="3">
        <f t="shared" si="5"/>
        <v>-0.023659242178084128</v>
      </c>
      <c r="Q22" s="3">
        <f t="shared" si="6"/>
        <v>0.000559759740441235</v>
      </c>
    </row>
    <row r="23" spans="6:17" ht="12.75">
      <c r="F23" s="3">
        <v>6</v>
      </c>
      <c r="G23" s="3">
        <v>0</v>
      </c>
      <c r="H23" s="3">
        <v>4</v>
      </c>
      <c r="I23" s="3">
        <f t="shared" si="0"/>
        <v>52</v>
      </c>
      <c r="J23" s="5">
        <f t="shared" si="1"/>
        <v>1.4699555199968573</v>
      </c>
      <c r="K23" s="3">
        <f t="shared" si="2"/>
        <v>63.2058601033835</v>
      </c>
      <c r="L23" s="3">
        <v>1.47024</v>
      </c>
      <c r="M23" s="3">
        <v>63.19</v>
      </c>
      <c r="N23" s="5">
        <f t="shared" si="3"/>
        <v>0.0002844800031427397</v>
      </c>
      <c r="O23" s="6">
        <f t="shared" si="4"/>
        <v>8.092887218809319E-08</v>
      </c>
      <c r="P23" s="3">
        <f t="shared" si="5"/>
        <v>-0.015860103383502633</v>
      </c>
      <c r="Q23" s="3">
        <f t="shared" si="6"/>
        <v>0.00025154287933539166</v>
      </c>
    </row>
    <row r="24" spans="6:17" ht="12.75">
      <c r="F24" s="3">
        <v>5</v>
      </c>
      <c r="G24" s="3">
        <v>5</v>
      </c>
      <c r="H24" s="3">
        <v>2</v>
      </c>
      <c r="I24" s="3">
        <f t="shared" si="0"/>
        <v>54</v>
      </c>
      <c r="J24" s="5">
        <f t="shared" si="1"/>
        <v>1.442477292972316</v>
      </c>
      <c r="K24" s="3">
        <f t="shared" si="2"/>
        <v>64.55384763465756</v>
      </c>
      <c r="L24" s="3">
        <v>1.44305</v>
      </c>
      <c r="M24" s="3">
        <v>64.523</v>
      </c>
      <c r="N24" s="5">
        <f t="shared" si="3"/>
        <v>0.0005727070276839719</v>
      </c>
      <c r="O24" s="6">
        <f t="shared" si="4"/>
        <v>3.279933395586097E-07</v>
      </c>
      <c r="P24" s="3">
        <f t="shared" si="5"/>
        <v>-0.030847634657561684</v>
      </c>
      <c r="Q24" s="3">
        <f t="shared" si="6"/>
        <v>0.0009515765639664008</v>
      </c>
    </row>
    <row r="25" spans="6:17" ht="12.75">
      <c r="F25" s="3">
        <v>6</v>
      </c>
      <c r="G25" s="3">
        <v>4</v>
      </c>
      <c r="H25" s="3">
        <v>2</v>
      </c>
      <c r="I25" s="3">
        <f t="shared" si="0"/>
        <v>56</v>
      </c>
      <c r="J25" s="5">
        <f t="shared" si="1"/>
        <v>1.4164845821358492</v>
      </c>
      <c r="K25" s="3">
        <f t="shared" si="2"/>
        <v>65.88690777610918</v>
      </c>
      <c r="L25" s="3">
        <v>1.41679</v>
      </c>
      <c r="M25" s="3">
        <v>65.869</v>
      </c>
      <c r="N25" s="5">
        <f t="shared" si="3"/>
        <v>0.0003054178641508365</v>
      </c>
      <c r="O25" s="6">
        <f t="shared" si="4"/>
        <v>9.328007174245882E-08</v>
      </c>
      <c r="P25" s="3">
        <f t="shared" si="5"/>
        <v>-0.01790777610918326</v>
      </c>
      <c r="Q25" s="3">
        <f t="shared" si="6"/>
        <v>0.0003206884451766347</v>
      </c>
    </row>
    <row r="26" spans="6:17" ht="12.75">
      <c r="F26" s="3">
        <v>6</v>
      </c>
      <c r="G26" s="3">
        <v>5</v>
      </c>
      <c r="H26" s="3">
        <v>1</v>
      </c>
      <c r="I26" s="3">
        <f t="shared" si="0"/>
        <v>62</v>
      </c>
      <c r="J26" s="5">
        <f t="shared" si="1"/>
        <v>1.3462013462020193</v>
      </c>
      <c r="K26" s="3">
        <f t="shared" si="2"/>
        <v>69.80793531897045</v>
      </c>
      <c r="L26" s="3">
        <v>1.3465</v>
      </c>
      <c r="M26" s="3">
        <v>69.788</v>
      </c>
      <c r="N26" s="5">
        <f t="shared" si="3"/>
        <v>0.0002986537979807746</v>
      </c>
      <c r="O26" s="6">
        <f t="shared" si="4"/>
        <v>8.919409104834135E-08</v>
      </c>
      <c r="P26" s="3">
        <f t="shared" si="5"/>
        <v>-0.019935318970453864</v>
      </c>
      <c r="Q26" s="3">
        <f t="shared" si="6"/>
        <v>0.0003974169424537377</v>
      </c>
    </row>
    <row r="27" spans="6:14" ht="12.75">
      <c r="F27" s="3"/>
      <c r="G27" s="3"/>
      <c r="H27" s="3"/>
      <c r="I27" s="3"/>
      <c r="J27" s="5"/>
      <c r="K27" s="3"/>
      <c r="L27" s="3"/>
      <c r="M27" s="3"/>
      <c r="N27" s="3"/>
    </row>
    <row r="28" spans="6:14" ht="12.75">
      <c r="F28" s="3"/>
      <c r="G28" s="3"/>
      <c r="H28" s="3"/>
      <c r="I28" s="3"/>
      <c r="J28" s="5"/>
      <c r="K28" s="3" t="str">
        <f ca="1">CELL("filename",K1)</f>
        <v>C:\data\webpages\topas_workshop\data\[y2o3_peak_positions.xls]refine_cell</v>
      </c>
      <c r="L28" s="3" t="str">
        <f ca="1">CELL("filename",M1)</f>
        <v>C:\data\webpages\topas_workshop\data\[y2o3_peak_positions.xls]refine_cell</v>
      </c>
      <c r="M28" s="3"/>
      <c r="N28" s="3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5.57421875" style="0" customWidth="1"/>
    <col min="5" max="6" width="7.00390625" style="1" customWidth="1"/>
    <col min="7" max="9" width="2.8515625" style="0" customWidth="1"/>
    <col min="10" max="10" width="6.140625" style="0" customWidth="1"/>
    <col min="11" max="11" width="7.28125" style="2" customWidth="1"/>
  </cols>
  <sheetData>
    <row r="1" spans="1:12" ht="12.75">
      <c r="A1" s="3" t="s">
        <v>0</v>
      </c>
      <c r="B1" s="3" t="s">
        <v>1</v>
      </c>
      <c r="C1" s="3" t="s">
        <v>11</v>
      </c>
      <c r="D1" s="3" t="s">
        <v>5</v>
      </c>
      <c r="E1" s="4" t="s">
        <v>6</v>
      </c>
      <c r="F1" s="4" t="s">
        <v>9</v>
      </c>
      <c r="G1" s="3" t="s">
        <v>2</v>
      </c>
      <c r="H1" s="3" t="s">
        <v>3</v>
      </c>
      <c r="I1" s="3" t="s">
        <v>4</v>
      </c>
      <c r="J1" s="3" t="s">
        <v>7</v>
      </c>
      <c r="K1" s="5" t="s">
        <v>8</v>
      </c>
      <c r="L1" s="3" t="s">
        <v>10</v>
      </c>
    </row>
    <row r="2" spans="1:12" ht="12.75">
      <c r="A2" s="3">
        <v>16.669</v>
      </c>
      <c r="B2" s="3">
        <v>5.31391</v>
      </c>
      <c r="C2" s="3">
        <v>1</v>
      </c>
      <c r="D2" s="3">
        <f aca="true" t="shared" si="0" ref="D2:D26">1/B2^2</f>
        <v>0.035413725018389845</v>
      </c>
      <c r="E2" s="4">
        <f aca="true" t="shared" si="1" ref="E2:E26">D2/$D$2</f>
        <v>1</v>
      </c>
      <c r="F2" s="4">
        <f aca="true" t="shared" si="2" ref="F2:F26">E2*4</f>
        <v>4</v>
      </c>
      <c r="G2" s="3">
        <v>2</v>
      </c>
      <c r="H2" s="3">
        <v>0</v>
      </c>
      <c r="I2" s="3">
        <v>0</v>
      </c>
      <c r="J2" s="3">
        <f>G2^2+H2^2+I2^2</f>
        <v>4</v>
      </c>
      <c r="K2" s="5">
        <f>J2/F2</f>
        <v>1</v>
      </c>
      <c r="L2" s="3">
        <f aca="true" t="shared" si="3" ref="L2:L26">J2^0.5*B2</f>
        <v>10.62782</v>
      </c>
    </row>
    <row r="3" spans="1:12" ht="12.75">
      <c r="A3" s="3">
        <v>20.48</v>
      </c>
      <c r="B3" s="3">
        <v>4.33307</v>
      </c>
      <c r="C3" s="3">
        <v>10.9</v>
      </c>
      <c r="D3" s="3">
        <f t="shared" si="0"/>
        <v>0.053260910922308925</v>
      </c>
      <c r="E3" s="4">
        <f t="shared" si="1"/>
        <v>1.503962401431967</v>
      </c>
      <c r="F3" s="4">
        <f t="shared" si="2"/>
        <v>6.015849605727868</v>
      </c>
      <c r="G3" s="3">
        <v>2</v>
      </c>
      <c r="H3" s="3">
        <v>1</v>
      </c>
      <c r="I3" s="3">
        <v>1</v>
      </c>
      <c r="J3" s="3">
        <f aca="true" t="shared" si="4" ref="J3:J26">G3^2+H3^2+I3^2</f>
        <v>6</v>
      </c>
      <c r="K3" s="5">
        <f aca="true" t="shared" si="5" ref="K3:K26">J3/F3</f>
        <v>0.9973653587162855</v>
      </c>
      <c r="L3" s="3">
        <f t="shared" si="3"/>
        <v>10.613810519761506</v>
      </c>
    </row>
    <row r="4" spans="1:12" ht="12.75">
      <c r="A4" s="3">
        <v>29.123</v>
      </c>
      <c r="B4" s="3">
        <v>3.06375</v>
      </c>
      <c r="C4" s="3">
        <v>100</v>
      </c>
      <c r="D4" s="3">
        <f t="shared" si="0"/>
        <v>0.10653525542909487</v>
      </c>
      <c r="E4" s="4">
        <f t="shared" si="1"/>
        <v>3.0083041355794293</v>
      </c>
      <c r="F4" s="4">
        <f t="shared" si="2"/>
        <v>12.033216542317717</v>
      </c>
      <c r="G4" s="3">
        <v>2</v>
      </c>
      <c r="H4" s="3">
        <v>2</v>
      </c>
      <c r="I4" s="3">
        <v>2</v>
      </c>
      <c r="J4" s="3">
        <f t="shared" si="4"/>
        <v>12</v>
      </c>
      <c r="K4" s="5">
        <f t="shared" si="5"/>
        <v>0.9972395957306258</v>
      </c>
      <c r="L4" s="3">
        <f t="shared" si="3"/>
        <v>10.613141323378295</v>
      </c>
    </row>
    <row r="5" spans="1:12" ht="12.75">
      <c r="A5" s="3">
        <v>31.527</v>
      </c>
      <c r="B5" s="3">
        <v>2.8354</v>
      </c>
      <c r="C5" s="3">
        <v>0.9</v>
      </c>
      <c r="D5" s="3">
        <f t="shared" si="0"/>
        <v>0.1243859507183162</v>
      </c>
      <c r="E5" s="4">
        <f t="shared" si="1"/>
        <v>3.5123656337683857</v>
      </c>
      <c r="F5" s="4">
        <f t="shared" si="2"/>
        <v>14.049462535073543</v>
      </c>
      <c r="G5" s="3">
        <v>3</v>
      </c>
      <c r="H5" s="3">
        <v>2</v>
      </c>
      <c r="I5" s="3">
        <v>1</v>
      </c>
      <c r="J5" s="3">
        <f t="shared" si="4"/>
        <v>14</v>
      </c>
      <c r="K5" s="5">
        <f t="shared" si="5"/>
        <v>0.9964794001941311</v>
      </c>
      <c r="L5" s="3">
        <f t="shared" si="3"/>
        <v>10.609095354458834</v>
      </c>
    </row>
    <row r="6" spans="1:12" ht="12.75">
      <c r="A6" s="3">
        <v>33.758</v>
      </c>
      <c r="B6" s="3">
        <v>2.65292</v>
      </c>
      <c r="C6" s="3">
        <v>24.7</v>
      </c>
      <c r="D6" s="3">
        <f t="shared" si="0"/>
        <v>0.1420861322227871</v>
      </c>
      <c r="E6" s="4">
        <f t="shared" si="1"/>
        <v>4.012176977965571</v>
      </c>
      <c r="F6" s="4">
        <f t="shared" si="2"/>
        <v>16.048707911862284</v>
      </c>
      <c r="G6" s="3">
        <v>4</v>
      </c>
      <c r="H6" s="3">
        <v>0</v>
      </c>
      <c r="I6" s="3">
        <v>0</v>
      </c>
      <c r="J6" s="3">
        <f t="shared" si="4"/>
        <v>16</v>
      </c>
      <c r="K6" s="5">
        <f t="shared" si="5"/>
        <v>0.9969649948064491</v>
      </c>
      <c r="L6" s="3">
        <f t="shared" si="3"/>
        <v>10.61168</v>
      </c>
    </row>
    <row r="7" spans="1:12" ht="12.75">
      <c r="A7" s="3">
        <v>35.879</v>
      </c>
      <c r="B7" s="3">
        <v>2.50084</v>
      </c>
      <c r="C7" s="3">
        <v>5.6</v>
      </c>
      <c r="D7" s="3">
        <f t="shared" si="0"/>
        <v>0.15989253416581303</v>
      </c>
      <c r="E7" s="4">
        <f t="shared" si="1"/>
        <v>4.514987736612941</v>
      </c>
      <c r="F7" s="4">
        <f t="shared" si="2"/>
        <v>18.059950946451764</v>
      </c>
      <c r="G7" s="3">
        <v>4</v>
      </c>
      <c r="H7" s="3">
        <v>1</v>
      </c>
      <c r="I7" s="3">
        <v>1</v>
      </c>
      <c r="J7" s="3">
        <f t="shared" si="4"/>
        <v>18</v>
      </c>
      <c r="K7" s="5">
        <f t="shared" si="5"/>
        <v>0.9966804479907215</v>
      </c>
      <c r="L7" s="3">
        <f t="shared" si="3"/>
        <v>10.610165535975392</v>
      </c>
    </row>
    <row r="8" spans="1:12" ht="12.75">
      <c r="A8" s="3">
        <v>37.904</v>
      </c>
      <c r="B8" s="3">
        <v>2.37171</v>
      </c>
      <c r="C8" s="3">
        <v>1.7</v>
      </c>
      <c r="D8" s="3">
        <f t="shared" si="0"/>
        <v>0.17777751469550038</v>
      </c>
      <c r="E8" s="4">
        <f t="shared" si="1"/>
        <v>5.020017369061939</v>
      </c>
      <c r="F8" s="4">
        <f t="shared" si="2"/>
        <v>20.080069476247758</v>
      </c>
      <c r="G8" s="3">
        <v>4</v>
      </c>
      <c r="H8" s="3">
        <v>2</v>
      </c>
      <c r="I8" s="3">
        <v>0</v>
      </c>
      <c r="J8" s="3">
        <f t="shared" si="4"/>
        <v>20</v>
      </c>
      <c r="K8" s="5">
        <f t="shared" si="5"/>
        <v>0.9960124900791568</v>
      </c>
      <c r="L8" s="3">
        <f t="shared" si="3"/>
        <v>10.606609565832054</v>
      </c>
    </row>
    <row r="9" spans="1:12" ht="12.75">
      <c r="A9" s="3">
        <v>39.822</v>
      </c>
      <c r="B9" s="3">
        <v>2.26181</v>
      </c>
      <c r="C9" s="3">
        <v>6.9</v>
      </c>
      <c r="D9" s="3">
        <f t="shared" si="0"/>
        <v>0.19547344198564562</v>
      </c>
      <c r="E9" s="4">
        <f t="shared" si="1"/>
        <v>5.519708584288691</v>
      </c>
      <c r="F9" s="4">
        <f t="shared" si="2"/>
        <v>22.078834337154763</v>
      </c>
      <c r="G9" s="3">
        <v>3</v>
      </c>
      <c r="H9" s="3">
        <v>3</v>
      </c>
      <c r="I9" s="3">
        <v>2</v>
      </c>
      <c r="J9" s="3">
        <f t="shared" si="4"/>
        <v>22</v>
      </c>
      <c r="K9" s="5">
        <f t="shared" si="5"/>
        <v>0.9964294157947415</v>
      </c>
      <c r="L9" s="3">
        <f t="shared" si="3"/>
        <v>10.608829269726233</v>
      </c>
    </row>
    <row r="10" spans="1:12" ht="12.75">
      <c r="A10" s="3">
        <v>41.703</v>
      </c>
      <c r="B10" s="3">
        <v>2.16404</v>
      </c>
      <c r="C10" s="3">
        <v>1.5</v>
      </c>
      <c r="D10" s="3">
        <f t="shared" si="0"/>
        <v>0.21353517832731533</v>
      </c>
      <c r="E10" s="4">
        <f t="shared" si="1"/>
        <v>6.029729383633875</v>
      </c>
      <c r="F10" s="4">
        <f t="shared" si="2"/>
        <v>24.1189175345355</v>
      </c>
      <c r="G10" s="3">
        <v>4</v>
      </c>
      <c r="H10" s="3">
        <v>2</v>
      </c>
      <c r="I10" s="3">
        <v>2</v>
      </c>
      <c r="J10" s="3">
        <f t="shared" si="4"/>
        <v>24</v>
      </c>
      <c r="K10" s="5">
        <f t="shared" si="5"/>
        <v>0.9950695326867294</v>
      </c>
      <c r="L10" s="3">
        <f t="shared" si="3"/>
        <v>10.601587565945016</v>
      </c>
    </row>
    <row r="11" spans="1:12" ht="12.75">
      <c r="A11" s="3">
        <v>43.472</v>
      </c>
      <c r="B11" s="3">
        <v>2.07998</v>
      </c>
      <c r="C11" s="3">
        <v>9.5</v>
      </c>
      <c r="D11" s="3">
        <f t="shared" si="0"/>
        <v>0.23114349830034236</v>
      </c>
      <c r="E11" s="4">
        <f t="shared" si="1"/>
        <v>6.5269467750233225</v>
      </c>
      <c r="F11" s="4">
        <f t="shared" si="2"/>
        <v>26.10778710009329</v>
      </c>
      <c r="G11" s="3">
        <v>4</v>
      </c>
      <c r="H11" s="3">
        <v>3</v>
      </c>
      <c r="I11" s="3">
        <v>1</v>
      </c>
      <c r="J11" s="3">
        <f t="shared" si="4"/>
        <v>26</v>
      </c>
      <c r="K11" s="5">
        <f t="shared" si="5"/>
        <v>0.9958714578267377</v>
      </c>
      <c r="L11" s="3">
        <f t="shared" si="3"/>
        <v>10.60585860788272</v>
      </c>
    </row>
    <row r="12" spans="1:12" ht="12.75">
      <c r="A12" s="3">
        <v>46.897</v>
      </c>
      <c r="B12" s="3">
        <v>1.93575</v>
      </c>
      <c r="C12" s="3">
        <v>3.3</v>
      </c>
      <c r="D12" s="3">
        <f t="shared" si="0"/>
        <v>0.2668710498602021</v>
      </c>
      <c r="E12" s="4">
        <f t="shared" si="1"/>
        <v>7.535808495763147</v>
      </c>
      <c r="F12" s="4">
        <f t="shared" si="2"/>
        <v>30.14323398305259</v>
      </c>
      <c r="G12" s="3">
        <v>5</v>
      </c>
      <c r="H12" s="3">
        <v>2</v>
      </c>
      <c r="I12" s="3">
        <v>1</v>
      </c>
      <c r="J12" s="3">
        <f t="shared" si="4"/>
        <v>30</v>
      </c>
      <c r="K12" s="5">
        <f t="shared" si="5"/>
        <v>0.9952482211055018</v>
      </c>
      <c r="L12" s="3">
        <f t="shared" si="3"/>
        <v>10.602539406906253</v>
      </c>
    </row>
    <row r="13" spans="1:12" ht="12.75">
      <c r="A13" s="3">
        <v>48.533</v>
      </c>
      <c r="B13" s="3">
        <v>1.87426</v>
      </c>
      <c r="C13" s="3">
        <v>45.9</v>
      </c>
      <c r="D13" s="3">
        <f t="shared" si="0"/>
        <v>0.2846690989126212</v>
      </c>
      <c r="E13" s="4">
        <f t="shared" si="1"/>
        <v>8.038383388496877</v>
      </c>
      <c r="F13" s="4">
        <f t="shared" si="2"/>
        <v>32.15353355398751</v>
      </c>
      <c r="G13" s="3">
        <v>4</v>
      </c>
      <c r="H13" s="3">
        <v>4</v>
      </c>
      <c r="I13" s="3">
        <v>0</v>
      </c>
      <c r="J13" s="3">
        <f t="shared" si="4"/>
        <v>32</v>
      </c>
      <c r="K13" s="5">
        <f t="shared" si="5"/>
        <v>0.9952249865872528</v>
      </c>
      <c r="L13" s="3">
        <f t="shared" si="3"/>
        <v>10.60241564565359</v>
      </c>
    </row>
    <row r="14" spans="1:12" ht="12.75">
      <c r="A14" s="3">
        <v>50.122</v>
      </c>
      <c r="B14" s="3">
        <v>1.81849</v>
      </c>
      <c r="C14" s="3">
        <v>2.8</v>
      </c>
      <c r="D14" s="3">
        <f t="shared" si="0"/>
        <v>0.3023974785668107</v>
      </c>
      <c r="E14" s="4">
        <f t="shared" si="1"/>
        <v>8.538990981880048</v>
      </c>
      <c r="F14" s="4">
        <f t="shared" si="2"/>
        <v>34.15596392752019</v>
      </c>
      <c r="G14" s="3">
        <v>5</v>
      </c>
      <c r="H14" s="3">
        <v>3</v>
      </c>
      <c r="I14" s="3">
        <v>0</v>
      </c>
      <c r="J14" s="3">
        <f t="shared" si="4"/>
        <v>34</v>
      </c>
      <c r="K14" s="5">
        <f t="shared" si="5"/>
        <v>0.9954337717462417</v>
      </c>
      <c r="L14" s="3">
        <f t="shared" si="3"/>
        <v>10.60352771125723</v>
      </c>
    </row>
    <row r="15" spans="1:12" ht="12.75">
      <c r="A15" s="3">
        <v>51.67</v>
      </c>
      <c r="B15" s="3">
        <v>1.76759</v>
      </c>
      <c r="C15" s="3">
        <v>0.9</v>
      </c>
      <c r="D15" s="3">
        <f t="shared" si="0"/>
        <v>0.3200640734373835</v>
      </c>
      <c r="E15" s="4">
        <f t="shared" si="1"/>
        <v>9.0378539188176</v>
      </c>
      <c r="F15" s="4">
        <f t="shared" si="2"/>
        <v>36.1514156752704</v>
      </c>
      <c r="G15" s="3">
        <v>6</v>
      </c>
      <c r="H15" s="3">
        <v>0</v>
      </c>
      <c r="I15" s="3">
        <v>0</v>
      </c>
      <c r="J15" s="3">
        <f t="shared" si="4"/>
        <v>36</v>
      </c>
      <c r="K15" s="5">
        <f t="shared" si="5"/>
        <v>0.9958116252865312</v>
      </c>
      <c r="L15" s="3">
        <f t="shared" si="3"/>
        <v>10.60554</v>
      </c>
    </row>
    <row r="16" spans="1:12" ht="12.75">
      <c r="A16" s="3">
        <v>53.215</v>
      </c>
      <c r="B16" s="3">
        <v>1.71986</v>
      </c>
      <c r="C16" s="3">
        <v>5.8</v>
      </c>
      <c r="D16" s="3">
        <f t="shared" si="0"/>
        <v>0.33807558497006496</v>
      </c>
      <c r="E16" s="4">
        <f t="shared" si="1"/>
        <v>9.546456488113213</v>
      </c>
      <c r="F16" s="4">
        <f t="shared" si="2"/>
        <v>38.18582595245285</v>
      </c>
      <c r="G16" s="3">
        <v>5</v>
      </c>
      <c r="H16" s="3">
        <v>3</v>
      </c>
      <c r="I16" s="3">
        <v>2</v>
      </c>
      <c r="J16" s="3">
        <f t="shared" si="4"/>
        <v>38</v>
      </c>
      <c r="K16" s="5">
        <f t="shared" si="5"/>
        <v>0.9951336406161744</v>
      </c>
      <c r="L16" s="3">
        <f t="shared" si="3"/>
        <v>10.601929067146223</v>
      </c>
    </row>
    <row r="17" spans="1:12" ht="12.75">
      <c r="A17" s="3">
        <v>54.708</v>
      </c>
      <c r="B17" s="3">
        <v>1.67639</v>
      </c>
      <c r="C17" s="3">
        <v>1.7</v>
      </c>
      <c r="D17" s="3">
        <f t="shared" si="0"/>
        <v>0.3558359945397907</v>
      </c>
      <c r="E17" s="4">
        <f t="shared" si="1"/>
        <v>10.04796853070413</v>
      </c>
      <c r="F17" s="4">
        <f t="shared" si="2"/>
        <v>40.19187412281652</v>
      </c>
      <c r="G17" s="3">
        <v>6</v>
      </c>
      <c r="H17" s="3">
        <v>0</v>
      </c>
      <c r="I17" s="3">
        <v>2</v>
      </c>
      <c r="J17" s="3">
        <f t="shared" si="4"/>
        <v>40</v>
      </c>
      <c r="K17" s="5">
        <f t="shared" si="5"/>
        <v>0.9952260468812626</v>
      </c>
      <c r="L17" s="3">
        <f t="shared" si="3"/>
        <v>10.60242129345934</v>
      </c>
    </row>
    <row r="18" spans="1:12" ht="12.75">
      <c r="A18" s="3">
        <v>56.162</v>
      </c>
      <c r="B18" s="3">
        <v>1.63639</v>
      </c>
      <c r="C18" s="3">
        <v>4.8</v>
      </c>
      <c r="D18" s="3">
        <f t="shared" si="0"/>
        <v>0.37344475680658096</v>
      </c>
      <c r="E18" s="4">
        <f t="shared" si="1"/>
        <v>10.545198411425412</v>
      </c>
      <c r="F18" s="4">
        <f t="shared" si="2"/>
        <v>42.18079364570165</v>
      </c>
      <c r="G18" s="3">
        <v>5</v>
      </c>
      <c r="H18" s="3">
        <v>4</v>
      </c>
      <c r="I18" s="3">
        <v>1</v>
      </c>
      <c r="J18" s="3">
        <f>G18^2+H18^2+I18^2</f>
        <v>42</v>
      </c>
      <c r="K18" s="5">
        <f t="shared" si="5"/>
        <v>0.9957138396394286</v>
      </c>
      <c r="L18" s="3">
        <f t="shared" si="3"/>
        <v>10.605019271467638</v>
      </c>
    </row>
    <row r="19" spans="1:12" ht="12.75">
      <c r="A19" s="3">
        <v>57.613</v>
      </c>
      <c r="B19" s="3">
        <v>1.59859</v>
      </c>
      <c r="C19" s="3">
        <v>29.9</v>
      </c>
      <c r="D19" s="3">
        <f t="shared" si="0"/>
        <v>0.3913143877129792</v>
      </c>
      <c r="E19" s="4">
        <f t="shared" si="1"/>
        <v>11.049794606745696</v>
      </c>
      <c r="F19" s="4">
        <f t="shared" si="2"/>
        <v>44.19917842698278</v>
      </c>
      <c r="G19" s="3">
        <v>6</v>
      </c>
      <c r="H19" s="3">
        <v>2</v>
      </c>
      <c r="I19" s="3">
        <v>2</v>
      </c>
      <c r="J19" s="3">
        <f>G19^2+H19^2+I19^2</f>
        <v>44</v>
      </c>
      <c r="K19" s="5">
        <f t="shared" si="5"/>
        <v>0.995493616984039</v>
      </c>
      <c r="L19" s="3">
        <f t="shared" si="3"/>
        <v>10.603846447228477</v>
      </c>
    </row>
    <row r="20" spans="1:12" ht="12.75">
      <c r="A20" s="3">
        <v>59.038</v>
      </c>
      <c r="B20" s="3">
        <v>1.56335</v>
      </c>
      <c r="C20" s="3">
        <v>6.8</v>
      </c>
      <c r="D20" s="3">
        <f t="shared" si="0"/>
        <v>0.40915471858257135</v>
      </c>
      <c r="E20" s="4">
        <f t="shared" si="1"/>
        <v>11.55356343818966</v>
      </c>
      <c r="F20" s="4">
        <f t="shared" si="2"/>
        <v>46.21425375275864</v>
      </c>
      <c r="G20" s="3">
        <v>6</v>
      </c>
      <c r="H20" s="3">
        <v>3</v>
      </c>
      <c r="I20" s="3">
        <v>1</v>
      </c>
      <c r="J20" s="3">
        <f t="shared" si="4"/>
        <v>46</v>
      </c>
      <c r="K20" s="5">
        <f t="shared" si="5"/>
        <v>0.9953639032255098</v>
      </c>
      <c r="L20" s="3">
        <f t="shared" si="3"/>
        <v>10.603155579118887</v>
      </c>
    </row>
    <row r="21" spans="1:12" ht="12.75">
      <c r="A21" s="3">
        <v>60.441</v>
      </c>
      <c r="B21" s="3">
        <v>1.53037</v>
      </c>
      <c r="C21" s="3">
        <v>5.6</v>
      </c>
      <c r="D21" s="3">
        <f t="shared" si="0"/>
        <v>0.42697958702126065</v>
      </c>
      <c r="E21" s="4">
        <f t="shared" si="1"/>
        <v>12.05689564708418</v>
      </c>
      <c r="F21" s="4">
        <f t="shared" si="2"/>
        <v>48.22758258833672</v>
      </c>
      <c r="G21" s="3">
        <v>4</v>
      </c>
      <c r="H21" s="3">
        <v>4</v>
      </c>
      <c r="I21" s="3">
        <v>4</v>
      </c>
      <c r="J21" s="3">
        <f t="shared" si="4"/>
        <v>48</v>
      </c>
      <c r="K21" s="5">
        <f t="shared" si="5"/>
        <v>0.9952810699578427</v>
      </c>
      <c r="L21" s="3">
        <f t="shared" si="3"/>
        <v>10.60271437751673</v>
      </c>
    </row>
    <row r="22" spans="1:12" ht="12.75">
      <c r="A22" s="3">
        <v>61.818</v>
      </c>
      <c r="B22" s="3">
        <v>1.49953</v>
      </c>
      <c r="C22" s="3">
        <v>2.6</v>
      </c>
      <c r="D22" s="3">
        <f t="shared" si="0"/>
        <v>0.4447230939213767</v>
      </c>
      <c r="E22" s="4">
        <f t="shared" si="1"/>
        <v>12.557930398184272</v>
      </c>
      <c r="F22" s="4">
        <f t="shared" si="2"/>
        <v>50.23172159273709</v>
      </c>
      <c r="G22" s="3">
        <v>5</v>
      </c>
      <c r="H22" s="3">
        <v>4</v>
      </c>
      <c r="I22" s="3">
        <v>3</v>
      </c>
      <c r="J22" s="3">
        <f t="shared" si="4"/>
        <v>50</v>
      </c>
      <c r="K22" s="5">
        <f t="shared" si="5"/>
        <v>0.9953869470249136</v>
      </c>
      <c r="L22" s="3">
        <f t="shared" si="3"/>
        <v>10.603278315926637</v>
      </c>
    </row>
    <row r="23" spans="1:12" ht="12.75">
      <c r="A23" s="3">
        <v>63.19</v>
      </c>
      <c r="B23" s="3">
        <v>1.47024</v>
      </c>
      <c r="C23" s="3">
        <v>1.7</v>
      </c>
      <c r="D23" s="3">
        <f t="shared" si="0"/>
        <v>0.4626190704507527</v>
      </c>
      <c r="E23" s="4">
        <f t="shared" si="1"/>
        <v>13.06327053170829</v>
      </c>
      <c r="F23" s="4">
        <f t="shared" si="2"/>
        <v>52.25308212683316</v>
      </c>
      <c r="G23" s="3">
        <v>6</v>
      </c>
      <c r="H23" s="3">
        <v>0</v>
      </c>
      <c r="I23" s="3">
        <v>4</v>
      </c>
      <c r="J23" s="3">
        <f t="shared" si="4"/>
        <v>52</v>
      </c>
      <c r="K23" s="5">
        <f t="shared" si="5"/>
        <v>0.9951566086337481</v>
      </c>
      <c r="L23" s="3">
        <f t="shared" si="3"/>
        <v>10.602051414476351</v>
      </c>
    </row>
    <row r="24" spans="1:12" ht="12.75">
      <c r="A24" s="3">
        <v>64.523</v>
      </c>
      <c r="B24" s="3">
        <v>1.44305</v>
      </c>
      <c r="C24" s="3">
        <v>3.7</v>
      </c>
      <c r="D24" s="3">
        <f t="shared" si="0"/>
        <v>0.4802166808736171</v>
      </c>
      <c r="E24" s="4">
        <f t="shared" si="1"/>
        <v>13.560185510681166</v>
      </c>
      <c r="F24" s="4">
        <f t="shared" si="2"/>
        <v>54.24074204272466</v>
      </c>
      <c r="G24" s="3">
        <v>5</v>
      </c>
      <c r="H24" s="3">
        <v>5</v>
      </c>
      <c r="I24" s="3">
        <v>2</v>
      </c>
      <c r="J24" s="3">
        <f t="shared" si="4"/>
        <v>54</v>
      </c>
      <c r="K24" s="5">
        <f t="shared" si="5"/>
        <v>0.995561601230768</v>
      </c>
      <c r="L24" s="3">
        <f t="shared" si="3"/>
        <v>10.604208519969795</v>
      </c>
    </row>
    <row r="25" spans="1:12" ht="12.75">
      <c r="A25" s="3">
        <v>65.869</v>
      </c>
      <c r="B25" s="3">
        <v>1.41679</v>
      </c>
      <c r="C25" s="3">
        <v>2</v>
      </c>
      <c r="D25" s="3">
        <f t="shared" si="0"/>
        <v>0.4981831499400507</v>
      </c>
      <c r="E25" s="4">
        <f t="shared" si="1"/>
        <v>14.067516187053219</v>
      </c>
      <c r="F25" s="4">
        <f t="shared" si="2"/>
        <v>56.270064748212874</v>
      </c>
      <c r="G25" s="3">
        <v>6</v>
      </c>
      <c r="H25" s="3">
        <v>4</v>
      </c>
      <c r="I25" s="3">
        <v>2</v>
      </c>
      <c r="J25" s="3">
        <f t="shared" si="4"/>
        <v>56</v>
      </c>
      <c r="K25" s="5">
        <f t="shared" si="5"/>
        <v>0.9952005609124264</v>
      </c>
      <c r="L25" s="3">
        <f t="shared" si="3"/>
        <v>10.602285538014904</v>
      </c>
    </row>
    <row r="26" spans="1:12" ht="12.75">
      <c r="A26" s="3">
        <v>69.788</v>
      </c>
      <c r="B26" s="3">
        <v>1.3465</v>
      </c>
      <c r="C26" s="3">
        <v>2.6</v>
      </c>
      <c r="D26" s="3">
        <f t="shared" si="0"/>
        <v>0.5515530423734761</v>
      </c>
      <c r="E26" s="4">
        <f t="shared" si="1"/>
        <v>15.574555969106962</v>
      </c>
      <c r="F26" s="4">
        <f t="shared" si="2"/>
        <v>62.29822387642785</v>
      </c>
      <c r="G26" s="3">
        <v>6</v>
      </c>
      <c r="H26" s="3">
        <v>5</v>
      </c>
      <c r="I26" s="3">
        <v>1</v>
      </c>
      <c r="J26" s="3">
        <f t="shared" si="4"/>
        <v>62</v>
      </c>
      <c r="K26" s="5">
        <f t="shared" si="5"/>
        <v>0.9952129634222094</v>
      </c>
      <c r="L26" s="3">
        <f t="shared" si="3"/>
        <v>10.602351602356904</v>
      </c>
    </row>
    <row r="27" spans="1:12" ht="12.75">
      <c r="A27" s="3"/>
      <c r="B27" s="3"/>
      <c r="C27" s="3"/>
      <c r="D27" s="3"/>
      <c r="E27" s="4"/>
      <c r="F27" s="4"/>
      <c r="G27" s="3"/>
      <c r="H27" s="3"/>
      <c r="I27" s="3"/>
      <c r="J27" s="3"/>
      <c r="K27" s="5"/>
      <c r="L27" s="3"/>
    </row>
    <row r="28" spans="1:12" ht="12.75">
      <c r="A28" s="3" t="str">
        <f ca="1">CELL("filename",A1)</f>
        <v>C:\data\webpages\topas_workshop\data\[y2o3_peak_positions.xls]index_peaks</v>
      </c>
      <c r="B28" s="3"/>
      <c r="C28" s="3"/>
      <c r="D28" s="3"/>
      <c r="E28" s="4"/>
      <c r="F28" s="4"/>
      <c r="G28" s="3"/>
      <c r="H28" s="3"/>
      <c r="I28" s="3"/>
      <c r="J28" s="3"/>
      <c r="K28" s="5"/>
      <c r="L28" s="3">
        <f>AVERAGE(L2:L26)</f>
        <v>10.60623527733836</v>
      </c>
    </row>
  </sheetData>
  <sheetProtection/>
  <printOptions/>
  <pageMargins left="0.75" right="0.75" top="1" bottom="1" header="0.5" footer="0.5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Evans</cp:lastModifiedBy>
  <cp:lastPrinted>2006-12-20T08:38:41Z</cp:lastPrinted>
  <dcterms:created xsi:type="dcterms:W3CDTF">2006-12-20T08:21:43Z</dcterms:created>
  <dcterms:modified xsi:type="dcterms:W3CDTF">2014-03-29T18:16:14Z</dcterms:modified>
  <cp:category/>
  <cp:version/>
  <cp:contentType/>
  <cp:contentStatus/>
</cp:coreProperties>
</file>